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255" activeTab="3"/>
  </bookViews>
  <sheets>
    <sheet name="A Retailer" sheetId="1" r:id="rId1"/>
    <sheet name="B Retailer" sheetId="2" r:id="rId2"/>
    <sheet name="A與B共用存貨" sheetId="3" r:id="rId3"/>
    <sheet name="比較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<sst xmlns="http://schemas.openxmlformats.org/spreadsheetml/2006/main" count="137" uniqueCount="79">
  <si>
    <t>前置時間平均需求</t>
  </si>
  <si>
    <t>安全存貨</t>
  </si>
  <si>
    <t>前置時間</t>
  </si>
  <si>
    <t>服務水準</t>
  </si>
  <si>
    <t>每台每週存貨持有成本</t>
  </si>
  <si>
    <t>固定的每次訂貨成本</t>
  </si>
  <si>
    <t>平均存貨水準</t>
  </si>
  <si>
    <t>存貨週轉率</t>
  </si>
  <si>
    <t>每台成本</t>
  </si>
  <si>
    <t>年存貨持有成本所佔比例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</si>
  <si>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</si>
  <si>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</si>
  <si>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11</t>
    </r>
    <r>
      <rPr>
        <sz val="12"/>
        <rFont val="新細明體"/>
        <family val="1"/>
      </rPr>
      <t>月</t>
    </r>
  </si>
  <si>
    <r>
      <t>12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</si>
  <si>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</si>
  <si>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</si>
  <si>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</si>
  <si>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</si>
  <si>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</si>
  <si>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</si>
  <si>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</si>
  <si>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</si>
  <si>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t>月平均需求</t>
  </si>
  <si>
    <t>月標準差</t>
  </si>
  <si>
    <t>週平均需求</t>
  </si>
  <si>
    <t>週標準差</t>
  </si>
  <si>
    <r>
      <t>再訂購點</t>
    </r>
    <r>
      <rPr>
        <sz val="12"/>
        <rFont val="Arial"/>
        <family val="2"/>
      </rPr>
      <t xml:space="preserve"> s</t>
    </r>
  </si>
  <si>
    <r>
      <t>經濟訂購量</t>
    </r>
    <r>
      <rPr>
        <sz val="12"/>
        <rFont val="Arial"/>
        <family val="2"/>
      </rPr>
      <t>EOQ</t>
    </r>
  </si>
  <si>
    <r>
      <t>訂購量上限</t>
    </r>
    <r>
      <rPr>
        <sz val="12"/>
        <rFont val="Arial"/>
        <family val="2"/>
      </rPr>
      <t xml:space="preserve"> S</t>
    </r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</si>
  <si>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</si>
  <si>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</si>
  <si>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</si>
  <si>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</si>
  <si>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t>前置時間</t>
  </si>
  <si>
    <t>服務水準</t>
  </si>
  <si>
    <t>每台成本</t>
  </si>
  <si>
    <t>年存貨持有成本所佔比例</t>
  </si>
  <si>
    <t>每台每週存貨持有成本</t>
  </si>
  <si>
    <t>固定的每次訂貨成本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</si>
  <si>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</si>
  <si>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</si>
  <si>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</si>
  <si>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</si>
  <si>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t>前置時間</t>
  </si>
  <si>
    <t>服務水準</t>
  </si>
  <si>
    <t>每台成本</t>
  </si>
  <si>
    <t>年存貨持有成本所佔比例</t>
  </si>
  <si>
    <t>每台每週存貨持有成本</t>
  </si>
  <si>
    <t>固定的每次訂貨成本</t>
  </si>
  <si>
    <t>A Retailer</t>
  </si>
  <si>
    <t>B Retailer</t>
  </si>
  <si>
    <r>
      <t>如果</t>
    </r>
    <r>
      <rPr>
        <sz val="18"/>
        <rFont val="Arial"/>
        <family val="2"/>
      </rPr>
      <t xml:space="preserve"> A</t>
    </r>
    <r>
      <rPr>
        <sz val="18"/>
        <rFont val="細明體"/>
        <family val="3"/>
      </rPr>
      <t>與</t>
    </r>
    <r>
      <rPr>
        <sz val="18"/>
        <rFont val="Arial"/>
        <family val="2"/>
      </rPr>
      <t xml:space="preserve"> B </t>
    </r>
    <r>
      <rPr>
        <sz val="18"/>
        <rFont val="細明體"/>
        <family val="3"/>
      </rPr>
      <t>共用存貨，比較</t>
    </r>
    <r>
      <rPr>
        <sz val="18"/>
        <rFont val="Arial"/>
        <family val="2"/>
      </rPr>
      <t xml:space="preserve"> A </t>
    </r>
    <r>
      <rPr>
        <sz val="18"/>
        <rFont val="細明體"/>
        <family val="3"/>
      </rPr>
      <t>與</t>
    </r>
    <r>
      <rPr>
        <sz val="18"/>
        <rFont val="Arial"/>
        <family val="2"/>
      </rPr>
      <t xml:space="preserve"> B </t>
    </r>
    <r>
      <rPr>
        <sz val="18"/>
        <rFont val="細明體"/>
        <family val="3"/>
      </rPr>
      <t>各自保有存貨的差異</t>
    </r>
  </si>
  <si>
    <t>每月銷售量</t>
  </si>
  <si>
    <t>月平均需求</t>
  </si>
  <si>
    <t>月標準差</t>
  </si>
  <si>
    <t>週平均需求</t>
  </si>
  <si>
    <t>週標準差</t>
  </si>
  <si>
    <t>前置時間平均需求</t>
  </si>
  <si>
    <t>安全存貨</t>
  </si>
  <si>
    <r>
      <t>再訂購點</t>
    </r>
    <r>
      <rPr>
        <sz val="12"/>
        <rFont val="Arial"/>
        <family val="2"/>
      </rPr>
      <t xml:space="preserve"> s</t>
    </r>
  </si>
  <si>
    <r>
      <t>經濟訂購量</t>
    </r>
    <r>
      <rPr>
        <sz val="12"/>
        <rFont val="Arial"/>
        <family val="2"/>
      </rPr>
      <t>EOQ</t>
    </r>
  </si>
  <si>
    <r>
      <t>訂購量上限</t>
    </r>
    <r>
      <rPr>
        <sz val="12"/>
        <rFont val="Arial"/>
        <family val="2"/>
      </rPr>
      <t xml:space="preserve"> S</t>
    </r>
  </si>
  <si>
    <t>平均存貨水準</t>
  </si>
  <si>
    <t>存貨週轉率</t>
  </si>
  <si>
    <t>A Retailer</t>
  </si>
  <si>
    <t>月平均需求</t>
  </si>
  <si>
    <t>月標準差</t>
  </si>
  <si>
    <t>週平均需求</t>
  </si>
  <si>
    <t>週標準差</t>
  </si>
  <si>
    <t>前置時間平均需求</t>
  </si>
  <si>
    <t>安全存貨</t>
  </si>
  <si>
    <t>平均存貨水準</t>
  </si>
  <si>
    <t>存貨週轉率</t>
  </si>
  <si>
    <t>B Retailer</t>
  </si>
  <si>
    <r>
      <t>A</t>
    </r>
    <r>
      <rPr>
        <b/>
        <sz val="12"/>
        <rFont val="新細明體"/>
        <family val="1"/>
      </rPr>
      <t>與</t>
    </r>
    <r>
      <rPr>
        <b/>
        <sz val="12"/>
        <rFont val="Arial"/>
        <family val="2"/>
      </rPr>
      <t xml:space="preserve"> B </t>
    </r>
    <r>
      <rPr>
        <b/>
        <sz val="12"/>
        <rFont val="新細明體"/>
        <family val="1"/>
      </rPr>
      <t>共用存貨</t>
    </r>
  </si>
  <si>
    <r>
      <t>再訂購點</t>
    </r>
    <r>
      <rPr>
        <b/>
        <sz val="12"/>
        <rFont val="Arial"/>
        <family val="2"/>
      </rPr>
      <t xml:space="preserve"> s</t>
    </r>
  </si>
  <si>
    <r>
      <t>經濟訂購量</t>
    </r>
    <r>
      <rPr>
        <b/>
        <sz val="12"/>
        <rFont val="Arial"/>
        <family val="2"/>
      </rPr>
      <t>EOQ</t>
    </r>
  </si>
  <si>
    <r>
      <t>訂購量上限</t>
    </r>
    <r>
      <rPr>
        <b/>
        <sz val="12"/>
        <rFont val="Arial"/>
        <family val="2"/>
      </rPr>
      <t xml:space="preserve"> S</t>
    </r>
  </si>
  <si>
    <r>
      <t>A</t>
    </r>
    <r>
      <rPr>
        <b/>
        <sz val="12"/>
        <rFont val="新細明體"/>
        <family val="1"/>
      </rPr>
      <t>與</t>
    </r>
    <r>
      <rPr>
        <b/>
        <sz val="12"/>
        <rFont val="Arial"/>
        <family val="2"/>
      </rPr>
      <t xml:space="preserve"> B </t>
    </r>
    <r>
      <rPr>
        <b/>
        <sz val="12"/>
        <rFont val="新細明體"/>
        <family val="1"/>
      </rPr>
      <t>分開存貨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合計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</si>
</sst>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"/>
    <numFmt numFmtId="179" formatCode="0.0000"/>
    <numFmt numFmtId="180" formatCode="0.00_ "/>
    <numFmt numFmtId="181" formatCode="0.0000_ "/>
    <numFmt numFmtId="182" formatCode="0.000_ "/>
    <numFmt numFmtId="183" formatCode="0.0_ "/>
    <numFmt numFmtId="184" formatCode="0.00000_ "/>
    <numFmt numFmtId="185" formatCode="0;_ࠀ"/>
    <numFmt numFmtId="186" formatCode="0;_㐀"/>
    <numFmt numFmtId="187" formatCode="_-* #,##0.0_-;\-* #,##0.0_-;_-* &quot;-&quot;??_-;_-@_-"/>
    <numFmt numFmtId="188" formatCode="0.000000_ "/>
    <numFmt numFmtId="189" formatCode="0_ 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name val="細明體"/>
      <family val="3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180" fontId="5" fillId="24" borderId="11" xfId="0" applyNumberFormat="1" applyFont="1" applyFill="1" applyBorder="1" applyAlignment="1">
      <alignment/>
    </xf>
    <xf numFmtId="2" fontId="5" fillId="24" borderId="12" xfId="0" applyNumberFormat="1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177" fontId="5" fillId="2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5" fillId="24" borderId="0" xfId="0" applyNumberFormat="1" applyFont="1" applyFill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7" fillId="0" borderId="16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187" fontId="6" fillId="0" borderId="0" xfId="33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17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3" fontId="6" fillId="0" borderId="2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A1">
      <selection activeCell="A1" sqref="A1:C23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10.00390625" style="1" bestFit="1" customWidth="1"/>
    <col min="4" max="4" width="9.125" style="1" bestFit="1" customWidth="1"/>
    <col min="5" max="12" width="9.00390625" style="1" customWidth="1"/>
  </cols>
  <sheetData>
    <row r="1" ht="23.25">
      <c r="A1" s="13" t="s">
        <v>49</v>
      </c>
    </row>
    <row r="2" ht="16.5">
      <c r="A2" s="19" t="s">
        <v>52</v>
      </c>
    </row>
    <row r="3" spans="1:12" ht="16.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>
        <v>400</v>
      </c>
      <c r="B4" s="11">
        <v>340</v>
      </c>
      <c r="C4" s="11">
        <v>500</v>
      </c>
      <c r="D4" s="11">
        <v>350</v>
      </c>
      <c r="E4" s="11">
        <v>450</v>
      </c>
      <c r="F4" s="11">
        <v>300</v>
      </c>
      <c r="G4" s="11">
        <v>333</v>
      </c>
      <c r="H4" s="11">
        <v>540</v>
      </c>
      <c r="I4" s="11">
        <v>246</v>
      </c>
      <c r="J4" s="11">
        <v>309</v>
      </c>
      <c r="K4" s="12">
        <v>150</v>
      </c>
      <c r="L4" s="12">
        <v>200</v>
      </c>
    </row>
    <row r="6" spans="1:5" ht="16.5">
      <c r="A6" s="3" t="s">
        <v>53</v>
      </c>
      <c r="B6" s="14">
        <f>AVERAGE(A4:L4)</f>
        <v>343.1666666666667</v>
      </c>
      <c r="D6" s="4" t="s">
        <v>2</v>
      </c>
      <c r="E6" s="1">
        <v>3</v>
      </c>
    </row>
    <row r="7" spans="1:6" ht="16.5">
      <c r="A7" s="5" t="s">
        <v>54</v>
      </c>
      <c r="B7" s="15">
        <f>STDEV(A4:L4)</f>
        <v>116.16041677026831</v>
      </c>
      <c r="D7" s="4" t="s">
        <v>3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55</v>
      </c>
      <c r="B9" s="14">
        <f>B6/4.3</f>
        <v>79.8062015503876</v>
      </c>
    </row>
    <row r="10" spans="1:2" ht="16.5">
      <c r="A10" s="5" t="s">
        <v>56</v>
      </c>
      <c r="B10" s="15">
        <f>B7/POWER(4.3,0.5)</f>
        <v>56.01752720778546</v>
      </c>
    </row>
    <row r="12" spans="1:3" ht="16.5">
      <c r="A12" s="4" t="s">
        <v>57</v>
      </c>
      <c r="C12" s="20">
        <f>B9*E6</f>
        <v>239.4186046511628</v>
      </c>
    </row>
    <row r="13" spans="1:7" ht="16.5">
      <c r="A13" s="4" t="s">
        <v>58</v>
      </c>
      <c r="C13" s="20">
        <f>E7*B10*POWER(E6,0.5)</f>
        <v>182.40738208792195</v>
      </c>
      <c r="D13" s="4" t="s">
        <v>8</v>
      </c>
      <c r="G13" s="1">
        <v>300</v>
      </c>
    </row>
    <row r="14" spans="1:7" ht="16.5">
      <c r="A14" s="3" t="s">
        <v>59</v>
      </c>
      <c r="B14" s="9"/>
      <c r="C14" s="16">
        <f>C12+C13</f>
        <v>421.8259867390848</v>
      </c>
      <c r="D14" s="4" t="s">
        <v>9</v>
      </c>
      <c r="G14" s="1">
        <v>0.2</v>
      </c>
    </row>
    <row r="15" spans="4:7" ht="16.5">
      <c r="D15" s="4" t="s">
        <v>4</v>
      </c>
      <c r="G15" s="10">
        <f>G13*G14/52</f>
        <v>1.1538461538461537</v>
      </c>
    </row>
    <row r="16" spans="4:7" ht="16.5">
      <c r="D16" s="4" t="s">
        <v>5</v>
      </c>
      <c r="G16" s="1">
        <v>6000</v>
      </c>
    </row>
    <row r="17" spans="1:3" ht="16.5">
      <c r="A17" s="3" t="s">
        <v>60</v>
      </c>
      <c r="B17" s="9"/>
      <c r="C17" s="16">
        <f>POWER((2*G16*B9/G15),0.5)</f>
        <v>911.034849017331</v>
      </c>
    </row>
    <row r="19" spans="1:3" ht="16.5">
      <c r="A19" s="3" t="s">
        <v>61</v>
      </c>
      <c r="B19" s="9"/>
      <c r="C19" s="16">
        <f>C14+C17</f>
        <v>1332.8608357564158</v>
      </c>
    </row>
    <row r="21" spans="1:3" ht="16.5">
      <c r="A21" s="3" t="s">
        <v>62</v>
      </c>
      <c r="B21" s="9"/>
      <c r="C21" s="16">
        <f>C17/2+C13</f>
        <v>637.9248065965875</v>
      </c>
    </row>
    <row r="23" spans="1:3" ht="16.5">
      <c r="A23" s="3" t="s">
        <v>63</v>
      </c>
      <c r="B23" s="9"/>
      <c r="C23" s="17">
        <f>SUM(A4:L4)/C21</f>
        <v>6.455306264025176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A1">
      <selection activeCell="A1" sqref="A1:C23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10.00390625" style="1" bestFit="1" customWidth="1"/>
    <col min="4" max="4" width="9.125" style="1" bestFit="1" customWidth="1"/>
    <col min="5" max="12" width="9.00390625" style="1" customWidth="1"/>
  </cols>
  <sheetData>
    <row r="1" ht="23.25">
      <c r="A1" s="13" t="s">
        <v>50</v>
      </c>
    </row>
    <row r="2" ht="16.5">
      <c r="A2" s="19" t="s">
        <v>52</v>
      </c>
    </row>
    <row r="3" spans="1:12" ht="16.5">
      <c r="A3" s="2" t="s">
        <v>29</v>
      </c>
      <c r="B3" s="2" t="s">
        <v>30</v>
      </c>
      <c r="C3" s="2" t="s">
        <v>12</v>
      </c>
      <c r="D3" s="2" t="s">
        <v>13</v>
      </c>
      <c r="E3" s="2" t="s">
        <v>31</v>
      </c>
      <c r="F3" s="2" t="s">
        <v>32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>
        <v>300</v>
      </c>
      <c r="B4" s="11">
        <v>350</v>
      </c>
      <c r="C4" s="11">
        <v>300</v>
      </c>
      <c r="D4" s="11">
        <v>500</v>
      </c>
      <c r="E4" s="11">
        <v>250</v>
      </c>
      <c r="F4" s="11">
        <v>450</v>
      </c>
      <c r="G4" s="11">
        <v>350</v>
      </c>
      <c r="H4" s="11">
        <v>250</v>
      </c>
      <c r="I4" s="11">
        <v>300</v>
      </c>
      <c r="J4" s="11">
        <v>300</v>
      </c>
      <c r="K4" s="12">
        <v>300</v>
      </c>
      <c r="L4" s="12">
        <v>350</v>
      </c>
    </row>
    <row r="6" spans="1:5" ht="16.5">
      <c r="A6" s="3" t="s">
        <v>53</v>
      </c>
      <c r="B6" s="14">
        <f>AVERAGE(A4:L4)</f>
        <v>333.3333333333333</v>
      </c>
      <c r="D6" s="4" t="s">
        <v>33</v>
      </c>
      <c r="E6" s="1">
        <v>3</v>
      </c>
    </row>
    <row r="7" spans="1:6" ht="16.5">
      <c r="A7" s="5" t="s">
        <v>54</v>
      </c>
      <c r="B7" s="15">
        <f>STDEV(A4:L4)</f>
        <v>74.87363091276269</v>
      </c>
      <c r="D7" s="4" t="s">
        <v>34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55</v>
      </c>
      <c r="B9" s="14">
        <f>B6/4.3</f>
        <v>77.51937984496124</v>
      </c>
    </row>
    <row r="10" spans="1:2" ht="16.5">
      <c r="A10" s="5" t="s">
        <v>56</v>
      </c>
      <c r="B10" s="15">
        <f>B7/POWER(4.3,0.5)</f>
        <v>36.107271077516494</v>
      </c>
    </row>
    <row r="12" spans="1:3" ht="16.5">
      <c r="A12" s="4" t="s">
        <v>57</v>
      </c>
      <c r="C12" s="20">
        <f>B9*E6</f>
        <v>232.5581395348837</v>
      </c>
    </row>
    <row r="13" spans="1:7" ht="16.5">
      <c r="A13" s="4" t="s">
        <v>58</v>
      </c>
      <c r="C13" s="20">
        <f>E7*B10*POWER(E6,0.5)</f>
        <v>117.57450069437111</v>
      </c>
      <c r="D13" s="4" t="s">
        <v>35</v>
      </c>
      <c r="G13" s="1">
        <v>300</v>
      </c>
    </row>
    <row r="14" spans="1:7" ht="16.5">
      <c r="A14" s="3" t="s">
        <v>59</v>
      </c>
      <c r="B14" s="9"/>
      <c r="C14" s="16">
        <f>C12+C13</f>
        <v>350.13264022925483</v>
      </c>
      <c r="D14" s="4" t="s">
        <v>36</v>
      </c>
      <c r="G14" s="1">
        <v>0.2</v>
      </c>
    </row>
    <row r="15" spans="4:7" ht="16.5">
      <c r="D15" s="4" t="s">
        <v>37</v>
      </c>
      <c r="G15" s="10">
        <f>G13*G14/52</f>
        <v>1.1538461538461537</v>
      </c>
    </row>
    <row r="16" spans="4:7" ht="16.5">
      <c r="D16" s="4" t="s">
        <v>38</v>
      </c>
      <c r="G16" s="1">
        <v>6000</v>
      </c>
    </row>
    <row r="17" spans="1:3" ht="16.5">
      <c r="A17" s="3" t="s">
        <v>60</v>
      </c>
      <c r="B17" s="9"/>
      <c r="C17" s="16">
        <f>POWER((2*G16*B9/G15),0.5)</f>
        <v>897.8872704229617</v>
      </c>
    </row>
    <row r="19" spans="1:3" ht="16.5">
      <c r="A19" s="3" t="s">
        <v>61</v>
      </c>
      <c r="B19" s="9"/>
      <c r="C19" s="16">
        <f>C14+C17</f>
        <v>1248.0199106522166</v>
      </c>
    </row>
    <row r="21" spans="1:3" ht="16.5">
      <c r="A21" s="3" t="s">
        <v>62</v>
      </c>
      <c r="B21" s="9"/>
      <c r="C21" s="16">
        <f>C17/2+C13</f>
        <v>566.518135905852</v>
      </c>
    </row>
    <row r="23" spans="1:3" ht="16.5">
      <c r="A23" s="3" t="s">
        <v>63</v>
      </c>
      <c r="B23" s="9"/>
      <c r="C23" s="17">
        <f>SUM(A4:L4)/C21</f>
        <v>7.060674224672568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A1">
      <selection activeCell="A1" sqref="A1:C23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10.00390625" style="1" bestFit="1" customWidth="1"/>
    <col min="4" max="4" width="9.125" style="1" bestFit="1" customWidth="1"/>
    <col min="5" max="12" width="9.00390625" style="1" customWidth="1"/>
  </cols>
  <sheetData>
    <row r="1" ht="25.5">
      <c r="A1" s="18" t="s">
        <v>51</v>
      </c>
    </row>
    <row r="2" ht="16.5">
      <c r="A2" s="19" t="s">
        <v>52</v>
      </c>
    </row>
    <row r="3" spans="1:12" ht="16.5">
      <c r="A3" s="2" t="s">
        <v>39</v>
      </c>
      <c r="B3" s="2" t="s">
        <v>40</v>
      </c>
      <c r="C3" s="2" t="s">
        <v>12</v>
      </c>
      <c r="D3" s="2" t="s">
        <v>13</v>
      </c>
      <c r="E3" s="2" t="s">
        <v>41</v>
      </c>
      <c r="F3" s="2" t="s">
        <v>42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>
        <f>'A Retailer'!A4+'B Retailer'!A4</f>
        <v>700</v>
      </c>
      <c r="B4" s="11">
        <f>'A Retailer'!B4+'B Retailer'!B4</f>
        <v>690</v>
      </c>
      <c r="C4" s="11">
        <f>'A Retailer'!C4+'B Retailer'!C4</f>
        <v>800</v>
      </c>
      <c r="D4" s="11">
        <f>'A Retailer'!D4+'B Retailer'!D4</f>
        <v>850</v>
      </c>
      <c r="E4" s="11">
        <f>'A Retailer'!E4+'B Retailer'!E4</f>
        <v>700</v>
      </c>
      <c r="F4" s="11">
        <f>'A Retailer'!F4+'B Retailer'!F4</f>
        <v>750</v>
      </c>
      <c r="G4" s="11">
        <f>'A Retailer'!G4+'B Retailer'!G4</f>
        <v>683</v>
      </c>
      <c r="H4" s="11">
        <f>'A Retailer'!H4+'B Retailer'!H4</f>
        <v>790</v>
      </c>
      <c r="I4" s="11">
        <f>'A Retailer'!I4+'B Retailer'!I4</f>
        <v>546</v>
      </c>
      <c r="J4" s="11">
        <f>'A Retailer'!J4+'B Retailer'!J4</f>
        <v>609</v>
      </c>
      <c r="K4" s="11">
        <f>'A Retailer'!K4+'B Retailer'!K4</f>
        <v>450</v>
      </c>
      <c r="L4" s="11">
        <f>'A Retailer'!L4+'B Retailer'!L4</f>
        <v>550</v>
      </c>
    </row>
    <row r="6" spans="1:5" ht="16.5">
      <c r="A6" s="3" t="s">
        <v>22</v>
      </c>
      <c r="B6" s="14">
        <f>AVERAGE(A4:L4)</f>
        <v>676.5</v>
      </c>
      <c r="D6" s="4" t="s">
        <v>43</v>
      </c>
      <c r="E6" s="1">
        <v>3</v>
      </c>
    </row>
    <row r="7" spans="1:6" ht="16.5">
      <c r="A7" s="5" t="s">
        <v>23</v>
      </c>
      <c r="B7" s="15">
        <f>STDEV(A4:L4)</f>
        <v>118.26741655325789</v>
      </c>
      <c r="D7" s="4" t="s">
        <v>44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24</v>
      </c>
      <c r="B9" s="14">
        <f>B6/4.3</f>
        <v>157.32558139534885</v>
      </c>
    </row>
    <row r="10" spans="1:2" ht="16.5">
      <c r="A10" s="5" t="s">
        <v>25</v>
      </c>
      <c r="B10" s="15">
        <f>B7/POWER(4.3,0.5)</f>
        <v>57.0336127294468</v>
      </c>
    </row>
    <row r="12" spans="1:3" ht="16.5">
      <c r="A12" s="4" t="s">
        <v>0</v>
      </c>
      <c r="C12" s="20">
        <f>B9*E6</f>
        <v>471.9767441860465</v>
      </c>
    </row>
    <row r="13" spans="1:7" ht="16.5">
      <c r="A13" s="4" t="s">
        <v>1</v>
      </c>
      <c r="C13" s="20">
        <f>E7*B10*POWER(E6,0.5)</f>
        <v>185.71601617482477</v>
      </c>
      <c r="D13" s="4" t="s">
        <v>45</v>
      </c>
      <c r="G13" s="1">
        <v>300</v>
      </c>
    </row>
    <row r="14" spans="1:7" ht="16.5">
      <c r="A14" s="3" t="s">
        <v>26</v>
      </c>
      <c r="B14" s="9"/>
      <c r="C14" s="16">
        <f>C12+C13</f>
        <v>657.6927603608713</v>
      </c>
      <c r="D14" s="4" t="s">
        <v>46</v>
      </c>
      <c r="G14" s="1">
        <v>0.2</v>
      </c>
    </row>
    <row r="15" spans="4:7" ht="16.5">
      <c r="D15" s="4" t="s">
        <v>47</v>
      </c>
      <c r="G15" s="10">
        <f>G13*G14/52</f>
        <v>1.1538461538461537</v>
      </c>
    </row>
    <row r="16" spans="4:7" ht="16.5">
      <c r="D16" s="4" t="s">
        <v>48</v>
      </c>
      <c r="G16" s="1">
        <v>6000</v>
      </c>
    </row>
    <row r="17" spans="1:3" ht="16.5">
      <c r="A17" s="3" t="s">
        <v>27</v>
      </c>
      <c r="B17" s="9"/>
      <c r="C17" s="16">
        <f>POWER((2*G16*B9/G15),0.5)</f>
        <v>1279.1348820635094</v>
      </c>
    </row>
    <row r="19" spans="1:3" ht="16.5">
      <c r="A19" s="3" t="s">
        <v>28</v>
      </c>
      <c r="B19" s="9"/>
      <c r="C19" s="16">
        <f>C14+C17</f>
        <v>1936.8276424243807</v>
      </c>
    </row>
    <row r="21" spans="1:3" ht="16.5">
      <c r="A21" s="3" t="s">
        <v>6</v>
      </c>
      <c r="B21" s="9"/>
      <c r="C21" s="16">
        <f>C17/2+C13</f>
        <v>825.2834572065794</v>
      </c>
    </row>
    <row r="23" spans="1:3" ht="16.5">
      <c r="A23" s="3" t="s">
        <v>7</v>
      </c>
      <c r="B23" s="9"/>
      <c r="C23" s="17">
        <f>SUM(A4:L4)/C21</f>
        <v>9.836620289806628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B1">
      <selection activeCell="O6" sqref="O6"/>
    </sheetView>
  </sheetViews>
  <sheetFormatPr defaultColWidth="9.00390625" defaultRowHeight="16.5"/>
  <cols>
    <col min="1" max="1" width="12.375" style="0" bestFit="1" customWidth="1"/>
    <col min="3" max="3" width="11.375" style="0" customWidth="1"/>
    <col min="4" max="4" width="12.375" style="0" customWidth="1"/>
    <col min="6" max="6" width="13.50390625" style="0" customWidth="1"/>
    <col min="7" max="7" width="15.125" style="0" customWidth="1"/>
    <col min="9" max="9" width="12.875" style="0" customWidth="1"/>
    <col min="10" max="10" width="12.375" style="0" customWidth="1"/>
    <col min="11" max="11" width="9.875" style="0" customWidth="1"/>
    <col min="12" max="12" width="12.375" style="0" customWidth="1"/>
  </cols>
  <sheetData>
    <row r="1" spans="1:12" ht="17.25" thickBot="1">
      <c r="A1" s="21" t="s">
        <v>64</v>
      </c>
      <c r="B1" s="22"/>
      <c r="C1" s="23"/>
      <c r="D1" s="21" t="s">
        <v>73</v>
      </c>
      <c r="E1" s="22"/>
      <c r="F1" s="23"/>
      <c r="G1" s="21" t="s">
        <v>74</v>
      </c>
      <c r="H1" s="22"/>
      <c r="I1" s="23"/>
      <c r="J1" s="21" t="s">
        <v>78</v>
      </c>
      <c r="K1" s="22"/>
      <c r="L1" s="23"/>
    </row>
    <row r="2" spans="1:12" ht="16.5">
      <c r="A2" s="24" t="s">
        <v>65</v>
      </c>
      <c r="B2" s="25">
        <v>343.1666666666667</v>
      </c>
      <c r="C2" s="26"/>
      <c r="D2" s="24" t="s">
        <v>65</v>
      </c>
      <c r="E2" s="25">
        <v>333.3333333333333</v>
      </c>
      <c r="F2" s="26"/>
      <c r="G2" s="24" t="s">
        <v>65</v>
      </c>
      <c r="H2" s="27">
        <v>676.5</v>
      </c>
      <c r="I2" s="26"/>
      <c r="J2" s="24"/>
      <c r="K2" s="27"/>
      <c r="L2" s="26"/>
    </row>
    <row r="3" spans="1:12" ht="16.5">
      <c r="A3" s="24" t="s">
        <v>66</v>
      </c>
      <c r="B3" s="25">
        <v>116.16041677026831</v>
      </c>
      <c r="C3" s="26"/>
      <c r="D3" s="24" t="s">
        <v>66</v>
      </c>
      <c r="E3" s="25">
        <v>74.87363091276269</v>
      </c>
      <c r="F3" s="26"/>
      <c r="G3" s="24" t="s">
        <v>66</v>
      </c>
      <c r="H3" s="27">
        <v>118.26741655325789</v>
      </c>
      <c r="I3" s="26"/>
      <c r="J3" s="24"/>
      <c r="K3" s="27"/>
      <c r="L3" s="26"/>
    </row>
    <row r="4" spans="1:12" ht="16.5">
      <c r="A4" s="28"/>
      <c r="B4" s="25"/>
      <c r="C4" s="26"/>
      <c r="D4" s="28"/>
      <c r="E4" s="25"/>
      <c r="F4" s="26"/>
      <c r="G4" s="28"/>
      <c r="H4" s="27"/>
      <c r="I4" s="26"/>
      <c r="J4" s="28"/>
      <c r="K4" s="27"/>
      <c r="L4" s="26"/>
    </row>
    <row r="5" spans="1:12" ht="16.5">
      <c r="A5" s="24" t="s">
        <v>67</v>
      </c>
      <c r="B5" s="25">
        <v>79.8062015503876</v>
      </c>
      <c r="C5" s="26"/>
      <c r="D5" s="24" t="s">
        <v>67</v>
      </c>
      <c r="E5" s="25">
        <v>77.51937984496124</v>
      </c>
      <c r="F5" s="26"/>
      <c r="G5" s="24" t="s">
        <v>67</v>
      </c>
      <c r="H5" s="27">
        <v>157.32558139534885</v>
      </c>
      <c r="I5" s="26"/>
      <c r="J5" s="24"/>
      <c r="K5" s="27"/>
      <c r="L5" s="26"/>
    </row>
    <row r="6" spans="1:12" ht="16.5">
      <c r="A6" s="24" t="s">
        <v>68</v>
      </c>
      <c r="B6" s="25">
        <v>56.01752720778546</v>
      </c>
      <c r="C6" s="26"/>
      <c r="D6" s="24" t="s">
        <v>68</v>
      </c>
      <c r="E6" s="25">
        <v>36.107271077516494</v>
      </c>
      <c r="F6" s="26"/>
      <c r="G6" s="24" t="s">
        <v>68</v>
      </c>
      <c r="H6" s="27">
        <v>57.0336127294468</v>
      </c>
      <c r="I6" s="26"/>
      <c r="J6" s="24"/>
      <c r="K6" s="27"/>
      <c r="L6" s="26"/>
    </row>
    <row r="7" spans="1:12" ht="16.5">
      <c r="A7" s="28"/>
      <c r="B7" s="29"/>
      <c r="C7" s="26"/>
      <c r="D7" s="28"/>
      <c r="E7" s="29"/>
      <c r="F7" s="26"/>
      <c r="G7" s="28"/>
      <c r="H7" s="29"/>
      <c r="I7" s="26"/>
      <c r="J7" s="28"/>
      <c r="K7" s="29"/>
      <c r="L7" s="26"/>
    </row>
    <row r="8" spans="1:12" ht="16.5">
      <c r="A8" s="24" t="s">
        <v>69</v>
      </c>
      <c r="B8" s="29"/>
      <c r="C8" s="30">
        <v>239.4186046511628</v>
      </c>
      <c r="D8" s="24" t="s">
        <v>69</v>
      </c>
      <c r="E8" s="29"/>
      <c r="F8" s="30">
        <v>232.5581395348837</v>
      </c>
      <c r="G8" s="24" t="s">
        <v>69</v>
      </c>
      <c r="H8" s="29"/>
      <c r="I8" s="30">
        <v>471.9767441860465</v>
      </c>
      <c r="J8" s="24" t="s">
        <v>69</v>
      </c>
      <c r="K8" s="29"/>
      <c r="L8" s="30">
        <f>C8+F8</f>
        <v>471.9767441860465</v>
      </c>
    </row>
    <row r="9" spans="1:12" ht="16.5">
      <c r="A9" s="24" t="s">
        <v>70</v>
      </c>
      <c r="B9" s="29"/>
      <c r="C9" s="30">
        <v>182.40738208792195</v>
      </c>
      <c r="D9" s="24" t="s">
        <v>70</v>
      </c>
      <c r="E9" s="29"/>
      <c r="F9" s="30">
        <v>117.57450069437111</v>
      </c>
      <c r="G9" s="24" t="s">
        <v>70</v>
      </c>
      <c r="H9" s="29"/>
      <c r="I9" s="30">
        <v>185.71601617482477</v>
      </c>
      <c r="J9" s="24" t="s">
        <v>70</v>
      </c>
      <c r="K9" s="29"/>
      <c r="L9" s="30">
        <f>C9+F9</f>
        <v>299.98188278229304</v>
      </c>
    </row>
    <row r="10" spans="1:12" ht="16.5">
      <c r="A10" s="24" t="s">
        <v>75</v>
      </c>
      <c r="B10" s="29"/>
      <c r="C10" s="30">
        <v>421.8259867390848</v>
      </c>
      <c r="D10" s="24" t="s">
        <v>75</v>
      </c>
      <c r="E10" s="29"/>
      <c r="F10" s="30">
        <v>350.13264022925483</v>
      </c>
      <c r="G10" s="24" t="s">
        <v>75</v>
      </c>
      <c r="H10" s="29"/>
      <c r="I10" s="30">
        <v>657.6927603608713</v>
      </c>
      <c r="J10" s="24" t="s">
        <v>75</v>
      </c>
      <c r="K10" s="29"/>
      <c r="L10" s="30">
        <f>C10+F10</f>
        <v>771.9586269683396</v>
      </c>
    </row>
    <row r="11" spans="1:12" ht="16.5">
      <c r="A11" s="28"/>
      <c r="B11" s="29"/>
      <c r="C11" s="30"/>
      <c r="D11" s="28"/>
      <c r="E11" s="29"/>
      <c r="F11" s="30"/>
      <c r="G11" s="28"/>
      <c r="H11" s="29"/>
      <c r="I11" s="30"/>
      <c r="J11" s="28"/>
      <c r="K11" s="29"/>
      <c r="L11" s="30"/>
    </row>
    <row r="12" spans="1:12" ht="16.5">
      <c r="A12" s="28"/>
      <c r="B12" s="29"/>
      <c r="C12" s="30"/>
      <c r="D12" s="28"/>
      <c r="E12" s="29"/>
      <c r="F12" s="30"/>
      <c r="G12" s="28"/>
      <c r="H12" s="29"/>
      <c r="I12" s="30"/>
      <c r="J12" s="28"/>
      <c r="K12" s="29"/>
      <c r="L12" s="30"/>
    </row>
    <row r="13" spans="1:12" ht="16.5">
      <c r="A13" s="24" t="s">
        <v>76</v>
      </c>
      <c r="B13" s="29"/>
      <c r="C13" s="30">
        <v>911.034849017331</v>
      </c>
      <c r="D13" s="24" t="s">
        <v>76</v>
      </c>
      <c r="E13" s="29"/>
      <c r="F13" s="30">
        <v>897.8872704229617</v>
      </c>
      <c r="G13" s="24" t="s">
        <v>76</v>
      </c>
      <c r="H13" s="29"/>
      <c r="I13" s="30">
        <v>1279.1348820635094</v>
      </c>
      <c r="J13" s="24" t="s">
        <v>76</v>
      </c>
      <c r="K13" s="29"/>
      <c r="L13" s="30">
        <f>C13+F13</f>
        <v>1808.9221194402926</v>
      </c>
    </row>
    <row r="14" spans="1:12" ht="16.5">
      <c r="A14" s="28"/>
      <c r="B14" s="29"/>
      <c r="C14" s="30"/>
      <c r="D14" s="28"/>
      <c r="E14" s="29"/>
      <c r="F14" s="30"/>
      <c r="G14" s="28"/>
      <c r="H14" s="29"/>
      <c r="I14" s="30"/>
      <c r="J14" s="28"/>
      <c r="K14" s="29"/>
      <c r="L14" s="30"/>
    </row>
    <row r="15" spans="1:12" ht="16.5">
      <c r="A15" s="24" t="s">
        <v>77</v>
      </c>
      <c r="B15" s="29"/>
      <c r="C15" s="30">
        <v>1332.8608357564158</v>
      </c>
      <c r="D15" s="24" t="s">
        <v>77</v>
      </c>
      <c r="E15" s="29"/>
      <c r="F15" s="30">
        <v>1248.0199106522166</v>
      </c>
      <c r="G15" s="24" t="s">
        <v>77</v>
      </c>
      <c r="H15" s="29"/>
      <c r="I15" s="30">
        <v>1936.8276424243807</v>
      </c>
      <c r="J15" s="24" t="s">
        <v>77</v>
      </c>
      <c r="K15" s="29"/>
      <c r="L15" s="30">
        <f>C15+F15</f>
        <v>2580.880746408632</v>
      </c>
    </row>
    <row r="16" spans="1:12" ht="16.5">
      <c r="A16" s="28"/>
      <c r="B16" s="29"/>
      <c r="C16" s="30"/>
      <c r="D16" s="28"/>
      <c r="E16" s="29"/>
      <c r="F16" s="30"/>
      <c r="G16" s="28"/>
      <c r="H16" s="29"/>
      <c r="I16" s="30"/>
      <c r="J16" s="28"/>
      <c r="K16" s="29"/>
      <c r="L16" s="30"/>
    </row>
    <row r="17" spans="1:12" ht="16.5">
      <c r="A17" s="24" t="s">
        <v>71</v>
      </c>
      <c r="B17" s="29"/>
      <c r="C17" s="30">
        <v>637.9248065965875</v>
      </c>
      <c r="D17" s="24" t="s">
        <v>71</v>
      </c>
      <c r="E17" s="29"/>
      <c r="F17" s="30">
        <v>566.518135905852</v>
      </c>
      <c r="G17" s="24" t="s">
        <v>71</v>
      </c>
      <c r="H17" s="29"/>
      <c r="I17" s="30">
        <v>825.2834572065794</v>
      </c>
      <c r="J17" s="24" t="s">
        <v>71</v>
      </c>
      <c r="K17" s="29"/>
      <c r="L17" s="30">
        <f>C17+F17</f>
        <v>1204.4429425024396</v>
      </c>
    </row>
    <row r="18" spans="1:12" ht="16.5">
      <c r="A18" s="28"/>
      <c r="B18" s="29"/>
      <c r="C18" s="30"/>
      <c r="D18" s="28"/>
      <c r="E18" s="29"/>
      <c r="F18" s="30"/>
      <c r="G18" s="28"/>
      <c r="H18" s="29"/>
      <c r="I18" s="30"/>
      <c r="J18" s="28"/>
      <c r="K18" s="29"/>
      <c r="L18" s="30"/>
    </row>
    <row r="19" spans="1:12" ht="17.25" thickBot="1">
      <c r="A19" s="31" t="s">
        <v>72</v>
      </c>
      <c r="B19" s="32"/>
      <c r="C19" s="33">
        <v>6.455306264025176</v>
      </c>
      <c r="D19" s="31" t="s">
        <v>72</v>
      </c>
      <c r="E19" s="32"/>
      <c r="F19" s="33">
        <v>7.060674224672568</v>
      </c>
      <c r="G19" s="31" t="s">
        <v>72</v>
      </c>
      <c r="H19" s="32"/>
      <c r="I19" s="33">
        <v>9.836620289806628</v>
      </c>
      <c r="J19" s="31" t="s">
        <v>72</v>
      </c>
      <c r="K19" s="32"/>
      <c r="L19" s="33">
        <f>(C19+F19)/2</f>
        <v>6.757990244348872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2004-04-27T16:15:41Z</cp:lastPrinted>
  <dcterms:created xsi:type="dcterms:W3CDTF">2004-04-14T13:57:35Z</dcterms:created>
  <dcterms:modified xsi:type="dcterms:W3CDTF">2009-03-30T03:55:12Z</dcterms:modified>
  <cp:category/>
  <cp:version/>
  <cp:contentType/>
  <cp:contentStatus/>
</cp:coreProperties>
</file>