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Cash Flows" sheetId="1" r:id="rId1"/>
    <sheet name="Payback Period" sheetId="2" r:id="rId2"/>
    <sheet name="Discounted Payback Period" sheetId="3" r:id="rId3"/>
    <sheet name="Net Present Value" sheetId="4" r:id="rId4"/>
    <sheet name="Profitability Index" sheetId="5" r:id="rId5"/>
    <sheet name="IRR" sheetId="6" r:id="rId6"/>
    <sheet name="MIRR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<sst xmlns="http://schemas.openxmlformats.org/spreadsheetml/2006/main" count="73" uniqueCount="61">
  <si>
    <t>年度</t>
  </si>
  <si>
    <t>現金流量</t>
  </si>
  <si>
    <t>折現因子</t>
  </si>
  <si>
    <t>現值</t>
  </si>
  <si>
    <r>
      <t>折現率</t>
    </r>
    <r>
      <rPr>
        <b/>
        <sz val="12"/>
        <rFont val="Arial"/>
        <family val="2"/>
      </rPr>
      <t xml:space="preserve"> =</t>
    </r>
  </si>
  <si>
    <t>回收餘額</t>
  </si>
  <si>
    <t>Payback Period =</t>
  </si>
  <si>
    <t>years</t>
  </si>
  <si>
    <r>
      <t>折現率</t>
    </r>
    <r>
      <rPr>
        <b/>
        <sz val="12"/>
        <rFont val="Arial"/>
        <family val="2"/>
      </rPr>
      <t xml:space="preserve"> =</t>
    </r>
  </si>
  <si>
    <t>年度</t>
  </si>
  <si>
    <t>現金流量</t>
  </si>
  <si>
    <t>折現因子</t>
  </si>
  <si>
    <t>現值</t>
  </si>
  <si>
    <t>回收餘額</t>
  </si>
  <si>
    <t>years</t>
  </si>
  <si>
    <r>
      <t>折現率</t>
    </r>
    <r>
      <rPr>
        <b/>
        <sz val="12"/>
        <rFont val="Arial"/>
        <family val="2"/>
      </rPr>
      <t xml:space="preserve"> =</t>
    </r>
  </si>
  <si>
    <t>年度</t>
  </si>
  <si>
    <t>現金流量</t>
  </si>
  <si>
    <t>折現因子</t>
  </si>
  <si>
    <t>現值</t>
  </si>
  <si>
    <t>Discounted Payback Period =</t>
  </si>
  <si>
    <t>Net Present Value =</t>
  </si>
  <si>
    <t>Net Present Value =</t>
  </si>
  <si>
    <t>Internal Rate of Return (IRR)</t>
  </si>
  <si>
    <t>IRR =</t>
  </si>
  <si>
    <t>年度</t>
  </si>
  <si>
    <t>現金流量</t>
  </si>
  <si>
    <t>折現因子</t>
  </si>
  <si>
    <t>現值</t>
  </si>
  <si>
    <t>MIRR =</t>
  </si>
  <si>
    <t>WACC =</t>
  </si>
  <si>
    <t>終值因子</t>
  </si>
  <si>
    <t>終值</t>
  </si>
  <si>
    <r>
      <t>MIRR</t>
    </r>
    <r>
      <rPr>
        <sz val="12"/>
        <rFont val="新細明體"/>
        <family val="1"/>
      </rPr>
      <t>試算</t>
    </r>
  </si>
  <si>
    <r>
      <t>折現率</t>
    </r>
    <r>
      <rPr>
        <b/>
        <sz val="12"/>
        <rFont val="Arial"/>
        <family val="2"/>
      </rPr>
      <t xml:space="preserve"> =</t>
    </r>
  </si>
  <si>
    <t>Profitabily Index =</t>
  </si>
  <si>
    <t>Cash Flows</t>
  </si>
  <si>
    <r>
      <t xml:space="preserve">1 </t>
    </r>
    <r>
      <rPr>
        <b/>
        <sz val="12"/>
        <rFont val="新細明體"/>
        <family val="1"/>
      </rPr>
      <t>專利權</t>
    </r>
  </si>
  <si>
    <r>
      <t xml:space="preserve">2 </t>
    </r>
    <r>
      <rPr>
        <b/>
        <sz val="12"/>
        <rFont val="新細明體"/>
        <family val="1"/>
      </rPr>
      <t>營運資金</t>
    </r>
  </si>
  <si>
    <r>
      <t xml:space="preserve">3 </t>
    </r>
    <r>
      <rPr>
        <b/>
        <sz val="12"/>
        <rFont val="新細明體"/>
        <family val="1"/>
      </rPr>
      <t>用具</t>
    </r>
  </si>
  <si>
    <r>
      <t xml:space="preserve">4 </t>
    </r>
    <r>
      <rPr>
        <b/>
        <sz val="12"/>
        <rFont val="新細明體"/>
        <family val="1"/>
      </rPr>
      <t>銷售</t>
    </r>
  </si>
  <si>
    <r>
      <t xml:space="preserve">5 </t>
    </r>
    <r>
      <rPr>
        <b/>
        <sz val="12"/>
        <rFont val="新細明體"/>
        <family val="1"/>
      </rPr>
      <t>變動成本</t>
    </r>
  </si>
  <si>
    <r>
      <t xml:space="preserve">6 </t>
    </r>
    <r>
      <rPr>
        <b/>
        <sz val="12"/>
        <rFont val="新細明體"/>
        <family val="1"/>
      </rPr>
      <t>固定成本</t>
    </r>
  </si>
  <si>
    <r>
      <t xml:space="preserve">7 </t>
    </r>
    <r>
      <rPr>
        <b/>
        <sz val="12"/>
        <rFont val="新細明體"/>
        <family val="1"/>
      </rPr>
      <t>專利權費用</t>
    </r>
  </si>
  <si>
    <r>
      <t xml:space="preserve">8 </t>
    </r>
    <r>
      <rPr>
        <b/>
        <sz val="12"/>
        <rFont val="新細明體"/>
        <family val="1"/>
      </rPr>
      <t>折舊費用</t>
    </r>
  </si>
  <si>
    <r>
      <t xml:space="preserve">9 </t>
    </r>
    <r>
      <rPr>
        <b/>
        <sz val="12"/>
        <rFont val="新細明體"/>
        <family val="1"/>
      </rPr>
      <t>稅前純益</t>
    </r>
  </si>
  <si>
    <r>
      <t xml:space="preserve">10 </t>
    </r>
    <r>
      <rPr>
        <b/>
        <sz val="12"/>
        <rFont val="新細明體"/>
        <family val="1"/>
      </rPr>
      <t>所得稅費用</t>
    </r>
  </si>
  <si>
    <r>
      <t xml:space="preserve">11 </t>
    </r>
    <r>
      <rPr>
        <b/>
        <sz val="12"/>
        <rFont val="新細明體"/>
        <family val="1"/>
      </rPr>
      <t>稅後純益</t>
    </r>
  </si>
  <si>
    <r>
      <t>加回</t>
    </r>
    <r>
      <rPr>
        <b/>
        <sz val="12"/>
        <rFont val="Arial"/>
        <family val="2"/>
      </rPr>
      <t>:</t>
    </r>
  </si>
  <si>
    <r>
      <t xml:space="preserve">12 </t>
    </r>
    <r>
      <rPr>
        <b/>
        <sz val="12"/>
        <rFont val="新細明體"/>
        <family val="1"/>
      </rPr>
      <t>折舊費用</t>
    </r>
  </si>
  <si>
    <r>
      <t xml:space="preserve">13 </t>
    </r>
    <r>
      <rPr>
        <b/>
        <sz val="12"/>
        <rFont val="新細明體"/>
        <family val="1"/>
      </rPr>
      <t>專利權費用</t>
    </r>
  </si>
  <si>
    <r>
      <t xml:space="preserve">14 </t>
    </r>
    <r>
      <rPr>
        <b/>
        <sz val="12"/>
        <rFont val="新細明體"/>
        <family val="1"/>
      </rPr>
      <t>營運資金</t>
    </r>
  </si>
  <si>
    <r>
      <t xml:space="preserve">15 </t>
    </r>
    <r>
      <rPr>
        <b/>
        <sz val="12"/>
        <rFont val="新細明體"/>
        <family val="1"/>
      </rPr>
      <t>處分資產淨值</t>
    </r>
  </si>
  <si>
    <t>&gt;&gt;&gt;0</t>
  </si>
  <si>
    <t>NPV</t>
  </si>
  <si>
    <t>FV</t>
  </si>
  <si>
    <t>PP</t>
  </si>
  <si>
    <t>DPP</t>
  </si>
  <si>
    <t>PI</t>
  </si>
  <si>
    <t>IRR</t>
  </si>
  <si>
    <t>MIRR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</si>
</sst>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_ "/>
    <numFmt numFmtId="180" formatCode="0.00_ "/>
    <numFmt numFmtId="181" formatCode="0.000_ "/>
    <numFmt numFmtId="182" formatCode="0.0%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_-* #,##0.000_-;\-* #,##0.000_-;_-* &quot;-&quot;???_-;_-@_-"/>
    <numFmt numFmtId="190" formatCode="0.00_);[Red]\(0.00\)"/>
    <numFmt numFmtId="191" formatCode="0.0_);[Red]\(0.0\)"/>
    <numFmt numFmtId="192" formatCode="0_);[Red]\(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新細明體"/>
      <family val="1"/>
    </font>
    <font>
      <b/>
      <sz val="12"/>
      <name val="細明體"/>
      <family val="3"/>
    </font>
    <font>
      <b/>
      <sz val="14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33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4" fillId="0" borderId="0" xfId="33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77" fontId="3" fillId="33" borderId="0" xfId="33" applyNumberFormat="1" applyFont="1" applyFill="1" applyAlignment="1">
      <alignment vertical="center"/>
    </xf>
    <xf numFmtId="177" fontId="3" fillId="34" borderId="0" xfId="33" applyNumberFormat="1" applyFont="1" applyFill="1" applyAlignment="1">
      <alignment vertical="center"/>
    </xf>
    <xf numFmtId="177" fontId="3" fillId="35" borderId="0" xfId="33" applyNumberFormat="1" applyFont="1" applyFill="1" applyAlignment="1">
      <alignment vertical="center"/>
    </xf>
    <xf numFmtId="19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92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7" sqref="I17"/>
    </sheetView>
  </sheetViews>
  <sheetFormatPr defaultColWidth="9.00390625" defaultRowHeight="16.5"/>
  <cols>
    <col min="1" max="1" width="17.375" style="1" customWidth="1"/>
    <col min="2" max="6" width="9.00390625" style="1" customWidth="1"/>
  </cols>
  <sheetData>
    <row r="1" spans="2:6" ht="16.5">
      <c r="B1" s="24">
        <v>0</v>
      </c>
      <c r="C1" s="24">
        <v>1</v>
      </c>
      <c r="D1" s="24">
        <v>2</v>
      </c>
      <c r="E1" s="24">
        <v>3</v>
      </c>
      <c r="F1" s="24">
        <v>4</v>
      </c>
    </row>
    <row r="2" spans="1:6" ht="16.5">
      <c r="A2" s="1" t="s">
        <v>37</v>
      </c>
      <c r="B2" s="20">
        <v>-80</v>
      </c>
      <c r="C2" s="20"/>
      <c r="D2" s="20"/>
      <c r="E2" s="20"/>
      <c r="F2" s="20"/>
    </row>
    <row r="3" spans="1:6" ht="16.5">
      <c r="A3" s="1" t="s">
        <v>38</v>
      </c>
      <c r="B3" s="20">
        <v>-200</v>
      </c>
      <c r="C3" s="20"/>
      <c r="D3" s="20"/>
      <c r="E3" s="20"/>
      <c r="F3" s="20"/>
    </row>
    <row r="4" spans="1:6" ht="16.5">
      <c r="A4" s="1" t="s">
        <v>39</v>
      </c>
      <c r="B4" s="20">
        <v>-600</v>
      </c>
      <c r="C4" s="20"/>
      <c r="D4" s="20"/>
      <c r="E4" s="20"/>
      <c r="F4" s="20"/>
    </row>
    <row r="5" spans="1:6" ht="16.5">
      <c r="A5" s="1" t="s">
        <v>40</v>
      </c>
      <c r="B5" s="20"/>
      <c r="C5" s="20">
        <v>500</v>
      </c>
      <c r="D5" s="20">
        <v>600</v>
      </c>
      <c r="E5" s="20">
        <v>600</v>
      </c>
      <c r="F5" s="20">
        <v>400</v>
      </c>
    </row>
    <row r="6" spans="1:6" ht="16.5">
      <c r="A6" s="1" t="s">
        <v>41</v>
      </c>
      <c r="B6" s="20"/>
      <c r="C6" s="20">
        <f>-C5*0.4</f>
        <v>-200</v>
      </c>
      <c r="D6" s="20">
        <f>-D5*0.4</f>
        <v>-240</v>
      </c>
      <c r="E6" s="20">
        <f>-E5*0.4</f>
        <v>-240</v>
      </c>
      <c r="F6" s="20">
        <f>-F5*0.4</f>
        <v>-160</v>
      </c>
    </row>
    <row r="7" spans="1:6" ht="16.5">
      <c r="A7" s="1" t="s">
        <v>42</v>
      </c>
      <c r="B7" s="20"/>
      <c r="C7" s="20">
        <v>-60</v>
      </c>
      <c r="D7" s="20">
        <v>-60</v>
      </c>
      <c r="E7" s="20">
        <v>-60</v>
      </c>
      <c r="F7" s="20">
        <v>-60</v>
      </c>
    </row>
    <row r="8" spans="1:6" ht="16.5">
      <c r="A8" s="1" t="s">
        <v>43</v>
      </c>
      <c r="B8" s="20"/>
      <c r="C8" s="20">
        <f>-80/4</f>
        <v>-20</v>
      </c>
      <c r="D8" s="20">
        <f>-80/4</f>
        <v>-20</v>
      </c>
      <c r="E8" s="20">
        <f>-80/4</f>
        <v>-20</v>
      </c>
      <c r="F8" s="20">
        <f>-80/4</f>
        <v>-20</v>
      </c>
    </row>
    <row r="9" spans="1:6" ht="17.25" thickBot="1">
      <c r="A9" s="21" t="s">
        <v>44</v>
      </c>
      <c r="B9" s="22"/>
      <c r="C9" s="22">
        <f>$B$4*0.2</f>
        <v>-120</v>
      </c>
      <c r="D9" s="22">
        <f>$B$4*0.32</f>
        <v>-192</v>
      </c>
      <c r="E9" s="22">
        <f>$B$4*0.19</f>
        <v>-114</v>
      </c>
      <c r="F9" s="22">
        <f>$B$4*0.12</f>
        <v>-72</v>
      </c>
    </row>
    <row r="10" spans="1:6" ht="16.5">
      <c r="A10" s="1" t="s">
        <v>45</v>
      </c>
      <c r="B10" s="20"/>
      <c r="C10" s="20">
        <f>SUM(C5:C9)</f>
        <v>100</v>
      </c>
      <c r="D10" s="20">
        <f>SUM(D5:D9)</f>
        <v>88</v>
      </c>
      <c r="E10" s="20">
        <f>SUM(E5:E9)</f>
        <v>166</v>
      </c>
      <c r="F10" s="20">
        <f>SUM(F5:F9)</f>
        <v>88</v>
      </c>
    </row>
    <row r="11" spans="1:6" ht="17.25" thickBot="1">
      <c r="A11" s="21" t="s">
        <v>46</v>
      </c>
      <c r="B11" s="22"/>
      <c r="C11" s="22">
        <f>-C10*0.25</f>
        <v>-25</v>
      </c>
      <c r="D11" s="22">
        <f>-D10*0.25</f>
        <v>-22</v>
      </c>
      <c r="E11" s="22">
        <f>-E10*0.25</f>
        <v>-41.5</v>
      </c>
      <c r="F11" s="22">
        <f>-F10*0.25</f>
        <v>-22</v>
      </c>
    </row>
    <row r="12" spans="1:6" ht="16.5">
      <c r="A12" s="1" t="s">
        <v>47</v>
      </c>
      <c r="B12" s="20"/>
      <c r="C12" s="20">
        <f>SUM(C10:C11)</f>
        <v>75</v>
      </c>
      <c r="D12" s="20">
        <f>SUM(D10:D11)</f>
        <v>66</v>
      </c>
      <c r="E12" s="20">
        <f>SUM(E10:E11)</f>
        <v>124.5</v>
      </c>
      <c r="F12" s="20">
        <f>SUM(F10:F11)</f>
        <v>66</v>
      </c>
    </row>
    <row r="13" spans="1:6" ht="16.5">
      <c r="A13" s="23" t="s">
        <v>48</v>
      </c>
      <c r="B13" s="20"/>
      <c r="C13" s="20"/>
      <c r="D13" s="20"/>
      <c r="E13" s="20"/>
      <c r="F13" s="20"/>
    </row>
    <row r="14" spans="1:6" ht="16.5">
      <c r="A14" s="1" t="s">
        <v>49</v>
      </c>
      <c r="B14" s="20"/>
      <c r="C14" s="20">
        <f>-C9</f>
        <v>120</v>
      </c>
      <c r="D14" s="20">
        <f>-D9</f>
        <v>192</v>
      </c>
      <c r="E14" s="20">
        <f>-E9</f>
        <v>114</v>
      </c>
      <c r="F14" s="20">
        <f>-F9</f>
        <v>72</v>
      </c>
    </row>
    <row r="15" spans="1:6" ht="16.5">
      <c r="A15" s="1" t="s">
        <v>50</v>
      </c>
      <c r="B15" s="20"/>
      <c r="C15" s="20">
        <f>-C8</f>
        <v>20</v>
      </c>
      <c r="D15" s="20">
        <f>-D8</f>
        <v>20</v>
      </c>
      <c r="E15" s="20">
        <f>-E8</f>
        <v>20</v>
      </c>
      <c r="F15" s="20">
        <f>-F8</f>
        <v>20</v>
      </c>
    </row>
    <row r="16" spans="1:6" ht="16.5">
      <c r="A16" s="1" t="s">
        <v>51</v>
      </c>
      <c r="B16" s="20"/>
      <c r="C16" s="20"/>
      <c r="D16" s="20"/>
      <c r="E16" s="20"/>
      <c r="F16" s="20">
        <f>-B3</f>
        <v>200</v>
      </c>
    </row>
    <row r="17" spans="1:6" ht="17.25" thickBot="1">
      <c r="A17" s="21" t="s">
        <v>52</v>
      </c>
      <c r="B17" s="22"/>
      <c r="C17" s="22"/>
      <c r="D17" s="22"/>
      <c r="E17" s="22"/>
      <c r="F17" s="22">
        <f>150-(150-600*0.17)*0.25</f>
        <v>138</v>
      </c>
    </row>
    <row r="18" spans="1:6" ht="16.5">
      <c r="A18" s="1" t="s">
        <v>36</v>
      </c>
      <c r="B18" s="20">
        <f>SUM(B1:B17)</f>
        <v>-880</v>
      </c>
      <c r="C18" s="20">
        <f>SUM(C12:C17)</f>
        <v>215</v>
      </c>
      <c r="D18" s="20">
        <f>SUM(D12:D17)</f>
        <v>278</v>
      </c>
      <c r="E18" s="20">
        <f>SUM(E12:E17)</f>
        <v>258.5</v>
      </c>
      <c r="F18" s="20">
        <f>SUM(F12:F17)</f>
        <v>496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B5" sqref="B5:B9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4</v>
      </c>
      <c r="B3" s="12">
        <v>0</v>
      </c>
    </row>
    <row r="4" spans="1:5" ht="16.5">
      <c r="A4" s="4" t="s">
        <v>0</v>
      </c>
      <c r="B4" s="4" t="s">
        <v>1</v>
      </c>
      <c r="C4" s="4" t="s">
        <v>2</v>
      </c>
      <c r="D4" s="4" t="s">
        <v>3</v>
      </c>
      <c r="E4" s="14" t="s">
        <v>5</v>
      </c>
    </row>
    <row r="5" spans="1:5" ht="16.5">
      <c r="A5" s="1">
        <v>0</v>
      </c>
      <c r="B5" s="2">
        <f>'Cash Flows'!B18</f>
        <v>-880</v>
      </c>
      <c r="C5" s="3">
        <f>POWER((1+$B$3),-A5)</f>
        <v>1</v>
      </c>
      <c r="D5" s="2">
        <f>B5*C5</f>
        <v>-880</v>
      </c>
      <c r="E5" s="15">
        <f>D5</f>
        <v>-880</v>
      </c>
    </row>
    <row r="6" spans="1:5" ht="16.5">
      <c r="A6" s="1">
        <v>1</v>
      </c>
      <c r="B6" s="2">
        <f>'Cash Flows'!C18</f>
        <v>215</v>
      </c>
      <c r="C6" s="3">
        <f>POWER((1+$B$3),-A6)</f>
        <v>1</v>
      </c>
      <c r="D6" s="2">
        <f>B6*C6</f>
        <v>215</v>
      </c>
      <c r="E6" s="15">
        <f>E5+D6</f>
        <v>-665</v>
      </c>
    </row>
    <row r="7" spans="1:5" ht="16.5">
      <c r="A7" s="1">
        <v>2</v>
      </c>
      <c r="B7" s="2">
        <f>'Cash Flows'!D18</f>
        <v>278</v>
      </c>
      <c r="C7" s="3">
        <f>POWER((1+$B$3),-A7)</f>
        <v>1</v>
      </c>
      <c r="D7" s="2">
        <f>B7*C7</f>
        <v>278</v>
      </c>
      <c r="E7" s="15">
        <f>E6+D7</f>
        <v>-387</v>
      </c>
    </row>
    <row r="8" spans="1:5" ht="16.5">
      <c r="A8" s="1">
        <v>3</v>
      </c>
      <c r="B8" s="2">
        <f>'Cash Flows'!E18</f>
        <v>258.5</v>
      </c>
      <c r="C8" s="3">
        <f>POWER((1+$B$3),-A8)</f>
        <v>1</v>
      </c>
      <c r="D8" s="2">
        <f>B8*C8</f>
        <v>258.5</v>
      </c>
      <c r="E8" s="15">
        <f>E7+D8</f>
        <v>-128.5</v>
      </c>
    </row>
    <row r="9" spans="1:5" ht="16.5">
      <c r="A9" s="1">
        <v>4</v>
      </c>
      <c r="B9" s="2">
        <f>'Cash Flows'!F18</f>
        <v>496</v>
      </c>
      <c r="C9" s="3">
        <f>POWER((1+$B$3),-A9)</f>
        <v>1</v>
      </c>
      <c r="D9" s="2">
        <f>B9*C9</f>
        <v>496</v>
      </c>
      <c r="E9" s="15">
        <f>E8+D9</f>
        <v>367.5</v>
      </c>
    </row>
    <row r="10" spans="1:4" ht="16.5">
      <c r="A10" s="1"/>
      <c r="B10" s="1"/>
      <c r="C10" s="1"/>
      <c r="D10" s="2"/>
    </row>
    <row r="11" spans="1:4" ht="16.5">
      <c r="A11" s="1" t="s">
        <v>6</v>
      </c>
      <c r="B11" s="5"/>
      <c r="C11" s="13">
        <f>A8+(-E8)/D9</f>
        <v>3.2590725806451615</v>
      </c>
      <c r="D11" s="1" t="s">
        <v>7</v>
      </c>
    </row>
    <row r="12" spans="1:2" ht="16.5">
      <c r="A12" s="1"/>
      <c r="B12" s="5"/>
    </row>
    <row r="13" spans="1:4" ht="16.5">
      <c r="A13" s="4"/>
      <c r="B13" s="4"/>
      <c r="C13" s="10"/>
      <c r="D13" s="4"/>
    </row>
    <row r="14" spans="1:4" ht="16.5">
      <c r="A14" s="1"/>
      <c r="B14" s="2"/>
      <c r="C14" s="3"/>
      <c r="D14" s="7"/>
    </row>
    <row r="15" spans="1:4" ht="16.5">
      <c r="A15" s="1"/>
      <c r="B15" s="2"/>
      <c r="C15" s="3"/>
      <c r="D15" s="2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5" ht="16.5">
      <c r="A18" s="1"/>
      <c r="B18" s="2"/>
      <c r="C18" s="3"/>
      <c r="D18" s="2"/>
      <c r="E18" s="9"/>
    </row>
    <row r="19" spans="1:4" ht="16.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B5" sqref="B5:B9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8</v>
      </c>
      <c r="B3" s="12">
        <v>0.096</v>
      </c>
    </row>
    <row r="4" spans="1:5" ht="16.5">
      <c r="A4" s="4" t="s">
        <v>9</v>
      </c>
      <c r="B4" s="4" t="s">
        <v>10</v>
      </c>
      <c r="C4" s="4" t="s">
        <v>11</v>
      </c>
      <c r="D4" s="4" t="s">
        <v>12</v>
      </c>
      <c r="E4" s="14" t="s">
        <v>13</v>
      </c>
    </row>
    <row r="5" spans="1:5" ht="16.5">
      <c r="A5" s="1">
        <v>0</v>
      </c>
      <c r="B5" s="2">
        <f>'Cash Flows'!B18</f>
        <v>-880</v>
      </c>
      <c r="C5" s="3">
        <f>POWER((1+$B$3),-A5)</f>
        <v>1</v>
      </c>
      <c r="D5" s="2">
        <f>B5*C5</f>
        <v>-880</v>
      </c>
      <c r="E5" s="15">
        <f>D5</f>
        <v>-880</v>
      </c>
    </row>
    <row r="6" spans="1:5" ht="16.5">
      <c r="A6" s="1">
        <v>1</v>
      </c>
      <c r="B6" s="2">
        <f>'Cash Flows'!C18</f>
        <v>215</v>
      </c>
      <c r="C6" s="3">
        <f>POWER((1+$B$3),-A6)</f>
        <v>0.9124087591240875</v>
      </c>
      <c r="D6" s="2">
        <f>B6*C6</f>
        <v>196.1678832116788</v>
      </c>
      <c r="E6" s="15">
        <f>E5+D6</f>
        <v>-683.8321167883212</v>
      </c>
    </row>
    <row r="7" spans="1:5" ht="16.5">
      <c r="A7" s="1">
        <v>2</v>
      </c>
      <c r="B7" s="2">
        <f>'Cash Flows'!D18</f>
        <v>278</v>
      </c>
      <c r="C7" s="3">
        <f>POWER((1+$B$3),-A7)</f>
        <v>0.8324897437263571</v>
      </c>
      <c r="D7" s="2">
        <f>B7*C7</f>
        <v>231.43214875592727</v>
      </c>
      <c r="E7" s="15">
        <f>E6+D7</f>
        <v>-452.3999680323939</v>
      </c>
    </row>
    <row r="8" spans="1:5" ht="16.5">
      <c r="A8" s="1">
        <v>3</v>
      </c>
      <c r="B8" s="2">
        <f>'Cash Flows'!E18</f>
        <v>258.5</v>
      </c>
      <c r="C8" s="3">
        <f>POWER((1+$B$3),-A8)</f>
        <v>0.7595709340568951</v>
      </c>
      <c r="D8" s="2">
        <f>B8*C8</f>
        <v>196.3490864537074</v>
      </c>
      <c r="E8" s="15">
        <f>E7+D8</f>
        <v>-256.0508815786865</v>
      </c>
    </row>
    <row r="9" spans="1:5" ht="16.5">
      <c r="A9" s="1">
        <v>4</v>
      </c>
      <c r="B9" s="2">
        <f>'Cash Flows'!F18</f>
        <v>496</v>
      </c>
      <c r="C9" s="3">
        <f>POWER((1+$B$3),-A9)</f>
        <v>0.6930391734095757</v>
      </c>
      <c r="D9" s="2">
        <f>B9*C9</f>
        <v>343.7474300111495</v>
      </c>
      <c r="E9" s="15">
        <f>E8+D9</f>
        <v>87.69654843246303</v>
      </c>
    </row>
    <row r="10" spans="1:4" ht="16.5">
      <c r="A10" s="1"/>
      <c r="B10" s="1"/>
      <c r="C10" s="1"/>
      <c r="D10" s="2"/>
    </row>
    <row r="11" spans="1:4" ht="16.5">
      <c r="A11" s="1" t="s">
        <v>20</v>
      </c>
      <c r="B11" s="5"/>
      <c r="C11" s="13">
        <f>3+(-E8/D9)</f>
        <v>3.744880860841291</v>
      </c>
      <c r="D11" s="1" t="s">
        <v>14</v>
      </c>
    </row>
    <row r="12" spans="1:2" ht="16.5">
      <c r="A12" s="1"/>
      <c r="B12" s="5"/>
    </row>
    <row r="13" spans="1:4" ht="16.5">
      <c r="A13" s="4"/>
      <c r="B13" s="4"/>
      <c r="C13" s="10"/>
      <c r="D13" s="4"/>
    </row>
    <row r="14" spans="1:4" ht="16.5">
      <c r="A14" s="1"/>
      <c r="B14" s="2"/>
      <c r="C14" s="3"/>
      <c r="D14" s="7"/>
    </row>
    <row r="15" spans="1:4" ht="16.5">
      <c r="A15" s="1"/>
      <c r="B15" s="2"/>
      <c r="C15" s="3"/>
      <c r="D15" s="2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5" ht="16.5">
      <c r="A18" s="1"/>
      <c r="B18" s="2"/>
      <c r="C18" s="3"/>
      <c r="D18" s="2"/>
      <c r="E18" s="9"/>
    </row>
    <row r="19" spans="1:4" ht="16.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C11" sqref="C11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15</v>
      </c>
      <c r="B3" s="12">
        <f>'Discounted Payback Period'!B3</f>
        <v>0.096</v>
      </c>
    </row>
    <row r="4" spans="1:5" ht="16.5">
      <c r="A4" s="4" t="s">
        <v>16</v>
      </c>
      <c r="B4" s="4" t="s">
        <v>17</v>
      </c>
      <c r="C4" s="4" t="s">
        <v>18</v>
      </c>
      <c r="D4" s="16" t="s">
        <v>19</v>
      </c>
      <c r="E4" s="11"/>
    </row>
    <row r="5" spans="1:5" ht="16.5">
      <c r="A5" s="1">
        <v>0</v>
      </c>
      <c r="B5" s="2">
        <f>'Cash Flows'!B18</f>
        <v>-880</v>
      </c>
      <c r="C5" s="3">
        <f>POWER((1+$B$3),-A5)</f>
        <v>1</v>
      </c>
      <c r="D5" s="17">
        <f>B5*C5</f>
        <v>-880</v>
      </c>
      <c r="E5" s="6"/>
    </row>
    <row r="6" spans="1:5" ht="16.5">
      <c r="A6" s="1">
        <v>1</v>
      </c>
      <c r="B6" s="2">
        <f>'Cash Flows'!C18</f>
        <v>215</v>
      </c>
      <c r="C6" s="3">
        <f>POWER((1+$B$3),-A6)</f>
        <v>0.9124087591240875</v>
      </c>
      <c r="D6" s="17">
        <f>B6*C6</f>
        <v>196.1678832116788</v>
      </c>
      <c r="E6" s="6"/>
    </row>
    <row r="7" spans="1:5" ht="16.5">
      <c r="A7" s="1">
        <v>2</v>
      </c>
      <c r="B7" s="2">
        <f>'Cash Flows'!D18</f>
        <v>278</v>
      </c>
      <c r="C7" s="3">
        <f>POWER((1+$B$3),-A7)</f>
        <v>0.8324897437263571</v>
      </c>
      <c r="D7" s="17">
        <f>B7*C7</f>
        <v>231.43214875592727</v>
      </c>
      <c r="E7" s="6"/>
    </row>
    <row r="8" spans="1:5" ht="16.5">
      <c r="A8" s="1">
        <v>3</v>
      </c>
      <c r="B8" s="2">
        <f>'Cash Flows'!E18</f>
        <v>258.5</v>
      </c>
      <c r="C8" s="3">
        <f>POWER((1+$B$3),-A8)</f>
        <v>0.7595709340568951</v>
      </c>
      <c r="D8" s="17">
        <f>B8*C8</f>
        <v>196.3490864537074</v>
      </c>
      <c r="E8" s="6"/>
    </row>
    <row r="9" spans="1:5" ht="16.5">
      <c r="A9" s="1">
        <v>4</v>
      </c>
      <c r="B9" s="2">
        <f>'Cash Flows'!F18</f>
        <v>496</v>
      </c>
      <c r="C9" s="3">
        <f>POWER((1+$B$3),-A9)</f>
        <v>0.6930391734095757</v>
      </c>
      <c r="D9" s="17">
        <f>B9*C9</f>
        <v>343.7474300111495</v>
      </c>
      <c r="E9" s="6"/>
    </row>
    <row r="10" spans="1:4" ht="16.5">
      <c r="A10" s="1"/>
      <c r="B10" s="1"/>
      <c r="C10" s="1"/>
      <c r="D10" s="2"/>
    </row>
    <row r="11" spans="1:4" ht="16.5">
      <c r="A11" s="1" t="s">
        <v>21</v>
      </c>
      <c r="B11" s="5"/>
      <c r="C11" s="13">
        <f>SUM(D5:D9)</f>
        <v>87.69654843246303</v>
      </c>
      <c r="D11" s="1"/>
    </row>
    <row r="12" spans="1:2" ht="16.5">
      <c r="A12" s="1"/>
      <c r="B12" s="5"/>
    </row>
    <row r="13" spans="1:4" ht="16.5">
      <c r="A13" s="4"/>
      <c r="B13" s="4"/>
      <c r="C13" s="10"/>
      <c r="D13" s="4"/>
    </row>
    <row r="14" spans="1:4" ht="16.5">
      <c r="A14" s="1"/>
      <c r="B14" s="2"/>
      <c r="C14" s="3"/>
      <c r="D14" s="7"/>
    </row>
    <row r="15" spans="1:4" ht="16.5">
      <c r="A15" s="1"/>
      <c r="B15" s="2"/>
      <c r="C15" s="3"/>
      <c r="D15" s="2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5" ht="16.5">
      <c r="A18" s="1"/>
      <c r="B18" s="2"/>
      <c r="C18" s="3"/>
      <c r="D18" s="2"/>
      <c r="E18" s="9"/>
    </row>
    <row r="19" spans="1:4" ht="16.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G9" sqref="G9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6.5">
      <c r="A3" s="11" t="s">
        <v>34</v>
      </c>
      <c r="B3" s="12">
        <f>'Discounted Payback Period'!B3</f>
        <v>0.096</v>
      </c>
    </row>
    <row r="4" spans="1:5" ht="16.5">
      <c r="A4" s="4" t="s">
        <v>0</v>
      </c>
      <c r="B4" s="4" t="s">
        <v>1</v>
      </c>
      <c r="C4" s="4" t="s">
        <v>2</v>
      </c>
      <c r="D4" s="4" t="s">
        <v>3</v>
      </c>
      <c r="E4" s="11"/>
    </row>
    <row r="5" spans="1:5" ht="16.5">
      <c r="A5" s="1">
        <v>0</v>
      </c>
      <c r="B5" s="2">
        <f>'Cash Flows'!B18</f>
        <v>-880</v>
      </c>
      <c r="C5" s="3">
        <f>POWER((1+$B$3),-A5)</f>
        <v>1</v>
      </c>
      <c r="D5" s="18">
        <f>B5*C5</f>
        <v>-880</v>
      </c>
      <c r="E5" s="6"/>
    </row>
    <row r="6" spans="1:5" ht="16.5">
      <c r="A6" s="1">
        <v>1</v>
      </c>
      <c r="B6" s="2">
        <f>'Cash Flows'!C18</f>
        <v>215</v>
      </c>
      <c r="C6" s="3">
        <f>POWER((1+$B$3),-A6)</f>
        <v>0.9124087591240875</v>
      </c>
      <c r="D6" s="19">
        <f>B6*C6</f>
        <v>196.1678832116788</v>
      </c>
      <c r="E6" s="6"/>
    </row>
    <row r="7" spans="1:5" ht="16.5">
      <c r="A7" s="1">
        <v>2</v>
      </c>
      <c r="B7" s="2">
        <f>'Cash Flows'!D18</f>
        <v>278</v>
      </c>
      <c r="C7" s="3">
        <f>POWER((1+$B$3),-A7)</f>
        <v>0.8324897437263571</v>
      </c>
      <c r="D7" s="19">
        <f>B7*C7</f>
        <v>231.43214875592727</v>
      </c>
      <c r="E7" s="6"/>
    </row>
    <row r="8" spans="1:5" ht="16.5">
      <c r="A8" s="1">
        <v>3</v>
      </c>
      <c r="B8" s="2">
        <f>'Cash Flows'!E18</f>
        <v>258.5</v>
      </c>
      <c r="C8" s="3">
        <f>POWER((1+$B$3),-A8)</f>
        <v>0.7595709340568951</v>
      </c>
      <c r="D8" s="19">
        <f>B8*C8</f>
        <v>196.3490864537074</v>
      </c>
      <c r="E8" s="6"/>
    </row>
    <row r="9" spans="1:5" ht="16.5">
      <c r="A9" s="1">
        <v>4</v>
      </c>
      <c r="B9" s="2">
        <f>'Cash Flows'!F18</f>
        <v>496</v>
      </c>
      <c r="C9" s="3">
        <f>POWER((1+$B$3),-A9)</f>
        <v>0.6930391734095757</v>
      </c>
      <c r="D9" s="19">
        <f>B9*C9</f>
        <v>343.7474300111495</v>
      </c>
      <c r="E9" s="6"/>
    </row>
    <row r="10" spans="1:4" ht="16.5">
      <c r="A10" s="1"/>
      <c r="B10" s="1"/>
      <c r="C10" s="1"/>
      <c r="D10" s="2"/>
    </row>
    <row r="11" spans="1:4" ht="16.5">
      <c r="A11" s="1" t="s">
        <v>35</v>
      </c>
      <c r="B11" s="5"/>
      <c r="C11" s="13">
        <f>SUM(D6:D9)/(-D5)</f>
        <v>1.0996551686732534</v>
      </c>
      <c r="D11" s="1"/>
    </row>
    <row r="12" spans="1:2" ht="16.5">
      <c r="A12" s="1"/>
      <c r="B12" s="5"/>
    </row>
    <row r="13" spans="1:4" ht="16.5">
      <c r="A13" s="4"/>
      <c r="B13" s="4"/>
      <c r="C13" s="10"/>
      <c r="D13" s="4"/>
    </row>
    <row r="14" spans="1:4" ht="16.5">
      <c r="A14" s="1"/>
      <c r="B14" s="2"/>
      <c r="C14" s="3"/>
      <c r="D14" s="7"/>
    </row>
    <row r="15" spans="1:4" ht="16.5">
      <c r="A15" s="1"/>
      <c r="B15" s="2"/>
      <c r="C15" s="3"/>
      <c r="D15" s="2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5" ht="16.5">
      <c r="A18" s="1"/>
      <c r="B18" s="2"/>
      <c r="C18" s="3"/>
      <c r="D18" s="2"/>
      <c r="E18" s="9"/>
    </row>
    <row r="19" spans="1:4" ht="16.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G8" sqref="G8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3" ht="16.5">
      <c r="A3" s="11" t="s">
        <v>15</v>
      </c>
      <c r="B3" s="5">
        <v>0.1354</v>
      </c>
      <c r="C3" s="1" t="s">
        <v>23</v>
      </c>
    </row>
    <row r="4" spans="1:5" ht="16.5">
      <c r="A4" s="4" t="s">
        <v>16</v>
      </c>
      <c r="B4" s="4" t="s">
        <v>17</v>
      </c>
      <c r="C4" s="4" t="s">
        <v>18</v>
      </c>
      <c r="D4" s="4" t="s">
        <v>19</v>
      </c>
      <c r="E4" s="11"/>
    </row>
    <row r="5" spans="1:5" ht="16.5">
      <c r="A5" s="1">
        <v>0</v>
      </c>
      <c r="B5" s="2">
        <f>'Cash Flows'!B18</f>
        <v>-880</v>
      </c>
      <c r="C5" s="3">
        <f>POWER((1+$B$3),-A5)</f>
        <v>1</v>
      </c>
      <c r="D5" s="2">
        <f>B5*C5</f>
        <v>-880</v>
      </c>
      <c r="E5" s="6"/>
    </row>
    <row r="6" spans="1:5" ht="16.5">
      <c r="A6" s="1">
        <v>1</v>
      </c>
      <c r="B6" s="2">
        <f>'Cash Flows'!C18</f>
        <v>215</v>
      </c>
      <c r="C6" s="3">
        <f>POWER((1+$B$3),-A6)</f>
        <v>0.8807468733485997</v>
      </c>
      <c r="D6" s="2">
        <f>B6*C6</f>
        <v>189.36057776994895</v>
      </c>
      <c r="E6" s="6"/>
    </row>
    <row r="7" spans="1:5" ht="16.5">
      <c r="A7" s="1">
        <v>2</v>
      </c>
      <c r="B7" s="2">
        <f>'Cash Flows'!D18</f>
        <v>278</v>
      </c>
      <c r="C7" s="3">
        <f>POWER((1+$B$3),-A7)</f>
        <v>0.7757150549133341</v>
      </c>
      <c r="D7" s="2">
        <f>B7*C7</f>
        <v>215.6487852659069</v>
      </c>
      <c r="E7" s="6"/>
    </row>
    <row r="8" spans="1:5" ht="16.5">
      <c r="A8" s="1">
        <v>3</v>
      </c>
      <c r="B8" s="2">
        <f>'Cash Flows'!E18</f>
        <v>258.5</v>
      </c>
      <c r="C8" s="3">
        <f>POWER((1+$B$3),-A8)</f>
        <v>0.6832086092243563</v>
      </c>
      <c r="D8" s="2">
        <f>B8*C8</f>
        <v>176.60942548449611</v>
      </c>
      <c r="E8" s="6"/>
    </row>
    <row r="9" spans="1:5" ht="16.5">
      <c r="A9" s="1">
        <v>4</v>
      </c>
      <c r="B9" s="2">
        <f>'Cash Flows'!F18</f>
        <v>496</v>
      </c>
      <c r="C9" s="3">
        <f>POWER((1+$B$3),-A9)</f>
        <v>0.601733846419197</v>
      </c>
      <c r="D9" s="2">
        <f>B9*C9</f>
        <v>298.4599878239217</v>
      </c>
      <c r="E9" s="6"/>
    </row>
    <row r="10" spans="1:4" ht="16.5">
      <c r="A10" s="1"/>
      <c r="B10" s="1"/>
      <c r="C10" s="1"/>
      <c r="D10" s="2"/>
    </row>
    <row r="11" spans="1:4" ht="16.5">
      <c r="A11" s="1" t="s">
        <v>22</v>
      </c>
      <c r="B11" s="5"/>
      <c r="C11" s="13">
        <f>SUM(D5:D9)</f>
        <v>0.0787763442736491</v>
      </c>
      <c r="D11" s="1" t="s">
        <v>53</v>
      </c>
    </row>
    <row r="12" spans="1:2" ht="16.5">
      <c r="A12" s="1"/>
      <c r="B12" s="5"/>
    </row>
    <row r="13" spans="1:4" ht="16.5">
      <c r="A13" s="4"/>
      <c r="B13" s="4"/>
      <c r="C13" s="10"/>
      <c r="D13" s="4"/>
    </row>
    <row r="14" spans="1:4" ht="16.5">
      <c r="A14" s="1"/>
      <c r="B14" s="2"/>
      <c r="C14" s="3"/>
      <c r="D14" s="7"/>
    </row>
    <row r="15" spans="1:4" ht="16.5">
      <c r="A15" s="1"/>
      <c r="B15" s="2"/>
      <c r="C15" s="3"/>
      <c r="D15" s="2"/>
    </row>
    <row r="16" spans="1:4" ht="16.5">
      <c r="A16" s="1"/>
      <c r="B16" s="2"/>
      <c r="C16" s="3"/>
      <c r="D16" s="2"/>
    </row>
    <row r="17" spans="1:4" ht="16.5">
      <c r="A17" s="1"/>
      <c r="B17" s="2"/>
      <c r="C17" s="3"/>
      <c r="D17" s="2"/>
    </row>
    <row r="18" spans="1:5" ht="16.5">
      <c r="A18" s="1"/>
      <c r="B18" s="2"/>
      <c r="C18" s="3"/>
      <c r="D18" s="2"/>
      <c r="E18" s="9"/>
    </row>
    <row r="19" spans="1:4" ht="16.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="150" zoomScaleNormal="150" zoomScalePageLayoutView="0" workbookViewId="0" topLeftCell="A7">
      <selection activeCell="E17" sqref="E17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6.25390625" style="8" customWidth="1"/>
    <col min="4" max="4" width="13.625" style="8" customWidth="1"/>
    <col min="5" max="5" width="9.125" style="8" bestFit="1" customWidth="1"/>
  </cols>
  <sheetData>
    <row r="1" ht="16.5">
      <c r="A1" s="8" t="s">
        <v>33</v>
      </c>
    </row>
    <row r="3" spans="1:2" ht="16.5">
      <c r="A3" s="1" t="s">
        <v>24</v>
      </c>
      <c r="B3" s="5">
        <v>0.1354</v>
      </c>
    </row>
    <row r="4" spans="1:4" ht="16.5">
      <c r="A4" s="4" t="s">
        <v>25</v>
      </c>
      <c r="B4" s="4" t="s">
        <v>26</v>
      </c>
      <c r="C4" s="4" t="s">
        <v>27</v>
      </c>
      <c r="D4" s="4" t="s">
        <v>28</v>
      </c>
    </row>
    <row r="5" spans="1:4" ht="16.5">
      <c r="A5" s="1">
        <v>0</v>
      </c>
      <c r="B5" s="2">
        <f>'Cash Flows'!B18</f>
        <v>-880</v>
      </c>
      <c r="C5" s="3">
        <f>POWER((1+$B$3),-A5)</f>
        <v>1</v>
      </c>
      <c r="D5" s="2">
        <f>B5*C5</f>
        <v>-880</v>
      </c>
    </row>
    <row r="6" spans="1:4" ht="16.5">
      <c r="A6" s="1">
        <v>1</v>
      </c>
      <c r="B6" s="2">
        <f>'Cash Flows'!C18</f>
        <v>215</v>
      </c>
      <c r="C6" s="3">
        <f>POWER((1+$B$3),-A6)</f>
        <v>0.8807468733485997</v>
      </c>
      <c r="D6" s="2">
        <f>B6*C6</f>
        <v>189.36057776994895</v>
      </c>
    </row>
    <row r="7" spans="1:4" ht="16.5">
      <c r="A7" s="1">
        <v>2</v>
      </c>
      <c r="B7" s="2">
        <f>'Cash Flows'!D18</f>
        <v>278</v>
      </c>
      <c r="C7" s="3">
        <f>POWER((1+$B$3),-A7)</f>
        <v>0.7757150549133341</v>
      </c>
      <c r="D7" s="2">
        <f>B7*C7</f>
        <v>215.6487852659069</v>
      </c>
    </row>
    <row r="8" spans="1:4" ht="16.5">
      <c r="A8" s="1">
        <v>3</v>
      </c>
      <c r="B8" s="2">
        <f>'Cash Flows'!E18</f>
        <v>258.5</v>
      </c>
      <c r="C8" s="3">
        <f>POWER((1+$B$3),-A8)</f>
        <v>0.6832086092243563</v>
      </c>
      <c r="D8" s="2">
        <f>B8*C8</f>
        <v>176.60942548449611</v>
      </c>
    </row>
    <row r="9" spans="1:4" ht="16.5">
      <c r="A9" s="1">
        <v>4</v>
      </c>
      <c r="B9" s="2">
        <f>'Cash Flows'!F18</f>
        <v>496</v>
      </c>
      <c r="C9" s="3">
        <f>POWER((1+$B$3),-A9)</f>
        <v>0.601733846419197</v>
      </c>
      <c r="D9" s="2">
        <f>B9*C9</f>
        <v>298.4599878239217</v>
      </c>
    </row>
    <row r="10" spans="1:5" ht="16.5">
      <c r="A10" s="1"/>
      <c r="B10" s="1"/>
      <c r="C10" s="1"/>
      <c r="D10" s="2">
        <f>SUM(D5:D9)</f>
        <v>0.0787763442736491</v>
      </c>
      <c r="E10" s="1" t="s">
        <v>54</v>
      </c>
    </row>
    <row r="11" spans="1:2" ht="16.5">
      <c r="A11" s="1" t="s">
        <v>29</v>
      </c>
      <c r="B11" s="5">
        <v>0.1223</v>
      </c>
    </row>
    <row r="12" spans="1:2" ht="16.5">
      <c r="A12" s="1" t="s">
        <v>30</v>
      </c>
      <c r="B12" s="5">
        <f>'Discounted Payback Period'!B3</f>
        <v>0.096</v>
      </c>
    </row>
    <row r="13" spans="1:4" ht="16.5">
      <c r="A13" s="4" t="s">
        <v>25</v>
      </c>
      <c r="B13" s="4" t="s">
        <v>26</v>
      </c>
      <c r="C13" s="10" t="s">
        <v>31</v>
      </c>
      <c r="D13" s="4" t="s">
        <v>32</v>
      </c>
    </row>
    <row r="14" spans="1:4" ht="16.5">
      <c r="A14" s="1">
        <v>0</v>
      </c>
      <c r="B14" s="2">
        <f>B5</f>
        <v>-880</v>
      </c>
      <c r="C14" s="3">
        <f>POWER((1+B11),A18)</f>
        <v>1.5864845667921448</v>
      </c>
      <c r="D14" s="7">
        <f>B14*C14</f>
        <v>-1396.1064187770874</v>
      </c>
    </row>
    <row r="15" spans="1:4" ht="16.5">
      <c r="A15" s="1">
        <v>1</v>
      </c>
      <c r="B15" s="2">
        <f>B6</f>
        <v>215</v>
      </c>
      <c r="C15" s="3">
        <f>POWER((1+$B$12),($A$18-A15))</f>
        <v>1.3165327360000003</v>
      </c>
      <c r="D15" s="2">
        <f>B15*C15</f>
        <v>283.05453824000006</v>
      </c>
    </row>
    <row r="16" spans="1:4" ht="16.5">
      <c r="A16" s="1">
        <v>2</v>
      </c>
      <c r="B16" s="2">
        <f>B7</f>
        <v>278</v>
      </c>
      <c r="C16" s="3">
        <f>POWER((1+$B$12),($A$18-A16))</f>
        <v>1.2012160000000003</v>
      </c>
      <c r="D16" s="2">
        <f>B16*C16</f>
        <v>333.9380480000001</v>
      </c>
    </row>
    <row r="17" spans="1:4" ht="16.5">
      <c r="A17" s="1">
        <v>3</v>
      </c>
      <c r="B17" s="2">
        <f>B8</f>
        <v>258.5</v>
      </c>
      <c r="C17" s="3">
        <f>POWER((1+$B$12),($A$18-A17))</f>
        <v>1.096</v>
      </c>
      <c r="D17" s="2">
        <f>B17*C17</f>
        <v>283.31600000000003</v>
      </c>
    </row>
    <row r="18" spans="1:5" ht="16.5">
      <c r="A18" s="1">
        <v>4</v>
      </c>
      <c r="B18" s="2">
        <f>B9</f>
        <v>496</v>
      </c>
      <c r="C18" s="3">
        <f>POWER((1+$B$12),($A$18-A18))</f>
        <v>1</v>
      </c>
      <c r="D18" s="2">
        <f>B18*C18</f>
        <v>496</v>
      </c>
      <c r="E18" s="9">
        <f>SUM(D15:D18)</f>
        <v>1396.3085862400003</v>
      </c>
    </row>
    <row r="19" spans="1:5" ht="16.5">
      <c r="A19" s="1"/>
      <c r="B19" s="1"/>
      <c r="C19" s="1"/>
      <c r="D19" s="6">
        <f>SUM(D14:D18)</f>
        <v>0.2021674629128256</v>
      </c>
      <c r="E19" s="1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A24" sqref="A24"/>
    </sheetView>
  </sheetViews>
  <sheetFormatPr defaultColWidth="9.00390625" defaultRowHeight="16.5"/>
  <cols>
    <col min="2" max="2" width="10.00390625" style="0" bestFit="1" customWidth="1"/>
  </cols>
  <sheetData>
    <row r="2" spans="1:2" ht="18">
      <c r="A2" s="25" t="s">
        <v>56</v>
      </c>
      <c r="B2" s="26">
        <f>'Payback Period'!C11</f>
        <v>3.2590725806451615</v>
      </c>
    </row>
    <row r="3" spans="1:2" ht="18">
      <c r="A3" s="25" t="s">
        <v>57</v>
      </c>
      <c r="B3" s="26">
        <f>'Discounted Payback Period'!C11</f>
        <v>3.744880860841291</v>
      </c>
    </row>
    <row r="4" spans="1:2" ht="18">
      <c r="A4" s="25" t="s">
        <v>54</v>
      </c>
      <c r="B4" s="26">
        <f>'Net Present Value'!C11</f>
        <v>87.69654843246303</v>
      </c>
    </row>
    <row r="5" spans="1:2" ht="18">
      <c r="A5" s="25" t="s">
        <v>58</v>
      </c>
      <c r="B5" s="26">
        <f>'Profitability Index'!C11</f>
        <v>1.0996551686732534</v>
      </c>
    </row>
    <row r="6" spans="1:2" ht="18">
      <c r="A6" s="25" t="s">
        <v>59</v>
      </c>
      <c r="B6" s="27">
        <f>IRR!B3</f>
        <v>0.1354</v>
      </c>
    </row>
    <row r="7" spans="1:2" ht="18">
      <c r="A7" s="25" t="s">
        <v>60</v>
      </c>
      <c r="B7" s="27">
        <f>MIRR!B11</f>
        <v>0.1223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 Ting</cp:lastModifiedBy>
  <dcterms:created xsi:type="dcterms:W3CDTF">2006-12-12T00:30:22Z</dcterms:created>
  <dcterms:modified xsi:type="dcterms:W3CDTF">2011-11-10T00:30:51Z</dcterms:modified>
  <cp:category/>
  <cp:version/>
  <cp:contentType/>
  <cp:contentStatus/>
</cp:coreProperties>
</file>