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120" windowHeight="9120" activeTab="0"/>
  </bookViews>
  <sheets>
    <sheet name="Cash Flows" sheetId="1" r:id="rId1"/>
    <sheet name="Payback Period" sheetId="2" r:id="rId2"/>
    <sheet name="Discounted Payback Period" sheetId="3" r:id="rId3"/>
    <sheet name="Net Present Value" sheetId="4" r:id="rId4"/>
    <sheet name="Profitability Index" sheetId="5" r:id="rId5"/>
    <sheet name="IRR" sheetId="6" r:id="rId6"/>
    <sheet name="MIRR" sheetId="7" r:id="rId7"/>
    <sheet name="Summary" sheetId="8" r:id="rId8"/>
  </sheets>
  <definedNames/>
  <calcPr fullCalcOnLoad="1"/>
</workbook>
</file>

<file path=xl/sharedStrings.xml><?xml version="1.0" encoding="utf-8"?>
<sst xmlns="http://schemas.openxmlformats.org/spreadsheetml/2006/main" count="70" uniqueCount="58">
  <si>
    <t>年度</t>
  </si>
  <si>
    <t>現金流量</t>
  </si>
  <si>
    <t>折現因子</t>
  </si>
  <si>
    <t>現值</t>
  </si>
  <si>
    <r>
      <t>折現率</t>
    </r>
    <r>
      <rPr>
        <b/>
        <sz val="12"/>
        <rFont val="Arial"/>
        <family val="2"/>
      </rPr>
      <t xml:space="preserve"> =</t>
    </r>
  </si>
  <si>
    <t>回收餘額</t>
  </si>
  <si>
    <t>Payback Period =</t>
  </si>
  <si>
    <t>years</t>
  </si>
  <si>
    <r>
      <t>折現率</t>
    </r>
    <r>
      <rPr>
        <b/>
        <sz val="12"/>
        <rFont val="Arial"/>
        <family val="2"/>
      </rPr>
      <t xml:space="preserve"> =</t>
    </r>
  </si>
  <si>
    <t>年度</t>
  </si>
  <si>
    <t>現金流量</t>
  </si>
  <si>
    <t>折現因子</t>
  </si>
  <si>
    <t>現值</t>
  </si>
  <si>
    <t>回收餘額</t>
  </si>
  <si>
    <t>years</t>
  </si>
  <si>
    <r>
      <t>折現率</t>
    </r>
    <r>
      <rPr>
        <b/>
        <sz val="12"/>
        <rFont val="Arial"/>
        <family val="2"/>
      </rPr>
      <t xml:space="preserve"> =</t>
    </r>
  </si>
  <si>
    <t>年度</t>
  </si>
  <si>
    <t>現金流量</t>
  </si>
  <si>
    <t>折現因子</t>
  </si>
  <si>
    <t>現值</t>
  </si>
  <si>
    <t>Discounted Payback Period =</t>
  </si>
  <si>
    <t>Net Present Value =</t>
  </si>
  <si>
    <t>Net Present Value =</t>
  </si>
  <si>
    <t>Internal Rate of Return (IRR)</t>
  </si>
  <si>
    <t>IRR =</t>
  </si>
  <si>
    <t>年度</t>
  </si>
  <si>
    <t>現金流量</t>
  </si>
  <si>
    <t>折現因子</t>
  </si>
  <si>
    <t>現值</t>
  </si>
  <si>
    <t>MIRR =</t>
  </si>
  <si>
    <t>WACC =</t>
  </si>
  <si>
    <t>終值因子</t>
  </si>
  <si>
    <t>終值</t>
  </si>
  <si>
    <r>
      <t>MIRR</t>
    </r>
    <r>
      <rPr>
        <sz val="12"/>
        <rFont val="新細明體"/>
        <family val="1"/>
      </rPr>
      <t>試算</t>
    </r>
  </si>
  <si>
    <r>
      <t>折現率</t>
    </r>
    <r>
      <rPr>
        <b/>
        <sz val="12"/>
        <rFont val="Arial"/>
        <family val="2"/>
      </rPr>
      <t xml:space="preserve"> =</t>
    </r>
  </si>
  <si>
    <t>Profitabily Index =</t>
  </si>
  <si>
    <t>Cash Flows</t>
  </si>
  <si>
    <r>
      <t xml:space="preserve">2 </t>
    </r>
    <r>
      <rPr>
        <b/>
        <sz val="12"/>
        <rFont val="新細明體"/>
        <family val="1"/>
      </rPr>
      <t>營運資金</t>
    </r>
  </si>
  <si>
    <r>
      <t xml:space="preserve">3 </t>
    </r>
    <r>
      <rPr>
        <b/>
        <sz val="12"/>
        <rFont val="新細明體"/>
        <family val="1"/>
      </rPr>
      <t>用具</t>
    </r>
  </si>
  <si>
    <r>
      <t xml:space="preserve">4 </t>
    </r>
    <r>
      <rPr>
        <b/>
        <sz val="12"/>
        <rFont val="新細明體"/>
        <family val="1"/>
      </rPr>
      <t>銷售</t>
    </r>
  </si>
  <si>
    <r>
      <t xml:space="preserve">5 </t>
    </r>
    <r>
      <rPr>
        <b/>
        <sz val="12"/>
        <rFont val="新細明體"/>
        <family val="1"/>
      </rPr>
      <t>變動成本</t>
    </r>
  </si>
  <si>
    <r>
      <t xml:space="preserve">6 </t>
    </r>
    <r>
      <rPr>
        <b/>
        <sz val="12"/>
        <rFont val="新細明體"/>
        <family val="1"/>
      </rPr>
      <t>固定成本</t>
    </r>
  </si>
  <si>
    <r>
      <t xml:space="preserve">8 </t>
    </r>
    <r>
      <rPr>
        <b/>
        <sz val="12"/>
        <rFont val="新細明體"/>
        <family val="1"/>
      </rPr>
      <t>折舊費用</t>
    </r>
  </si>
  <si>
    <r>
      <t xml:space="preserve">9 </t>
    </r>
    <r>
      <rPr>
        <b/>
        <sz val="12"/>
        <rFont val="新細明體"/>
        <family val="1"/>
      </rPr>
      <t>稅前純益</t>
    </r>
  </si>
  <si>
    <r>
      <t xml:space="preserve">10 </t>
    </r>
    <r>
      <rPr>
        <b/>
        <sz val="12"/>
        <rFont val="新細明體"/>
        <family val="1"/>
      </rPr>
      <t>所得稅費用</t>
    </r>
  </si>
  <si>
    <r>
      <t xml:space="preserve">11 </t>
    </r>
    <r>
      <rPr>
        <b/>
        <sz val="12"/>
        <rFont val="新細明體"/>
        <family val="1"/>
      </rPr>
      <t>稅後純益</t>
    </r>
  </si>
  <si>
    <r>
      <t>加回</t>
    </r>
    <r>
      <rPr>
        <b/>
        <sz val="12"/>
        <rFont val="Arial"/>
        <family val="2"/>
      </rPr>
      <t>:</t>
    </r>
  </si>
  <si>
    <r>
      <t xml:space="preserve">12 </t>
    </r>
    <r>
      <rPr>
        <b/>
        <sz val="12"/>
        <rFont val="新細明體"/>
        <family val="1"/>
      </rPr>
      <t>折舊費用</t>
    </r>
  </si>
  <si>
    <r>
      <t xml:space="preserve">14 </t>
    </r>
    <r>
      <rPr>
        <b/>
        <sz val="12"/>
        <rFont val="新細明體"/>
        <family val="1"/>
      </rPr>
      <t>營運資金</t>
    </r>
  </si>
  <si>
    <r>
      <t xml:space="preserve">15 </t>
    </r>
    <r>
      <rPr>
        <b/>
        <sz val="12"/>
        <rFont val="新細明體"/>
        <family val="1"/>
      </rPr>
      <t>處分資產淨值</t>
    </r>
  </si>
  <si>
    <t>&gt;&gt;&gt;0</t>
  </si>
  <si>
    <t>NPV</t>
  </si>
  <si>
    <t>FV</t>
  </si>
  <si>
    <t>PP</t>
  </si>
  <si>
    <t>DPP</t>
  </si>
  <si>
    <t>PI</t>
  </si>
  <si>
    <t>IRR</t>
  </si>
  <si>
    <t>MIRR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</si>
</sst>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_ "/>
    <numFmt numFmtId="180" formatCode="0.00_ "/>
    <numFmt numFmtId="181" formatCode="0.000_ "/>
    <numFmt numFmtId="182" formatCode="0.0%"/>
    <numFmt numFmtId="183" formatCode="0.00000000_ "/>
    <numFmt numFmtId="184" formatCode="0.000000000_ "/>
    <numFmt numFmtId="185" formatCode="0.0000000_ "/>
    <numFmt numFmtId="186" formatCode="0.000000_ "/>
    <numFmt numFmtId="187" formatCode="0.00000_ "/>
    <numFmt numFmtId="188" formatCode="0.0000_ "/>
    <numFmt numFmtId="189" formatCode="_-* #,##0.000_-;\-* #,##0.000_-;_-* &quot;-&quot;???_-;_-@_-"/>
    <numFmt numFmtId="190" formatCode="0.00_);[Red]\(0.00\)"/>
    <numFmt numFmtId="191" formatCode="0.0_);[Red]\(0.0\)"/>
    <numFmt numFmtId="192" formatCode="0_);[Red]\(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新細明體"/>
      <family val="1"/>
    </font>
    <font>
      <b/>
      <sz val="12"/>
      <name val="細明體"/>
      <family val="3"/>
    </font>
    <font>
      <b/>
      <sz val="14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6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3" fillId="0" borderId="0" xfId="33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4" fillId="0" borderId="0" xfId="33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7" fillId="33" borderId="0" xfId="0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77" fontId="3" fillId="33" borderId="0" xfId="33" applyNumberFormat="1" applyFont="1" applyFill="1" applyAlignment="1">
      <alignment vertical="center"/>
    </xf>
    <xf numFmtId="177" fontId="3" fillId="34" borderId="0" xfId="33" applyNumberFormat="1" applyFont="1" applyFill="1" applyAlignment="1">
      <alignment vertical="center"/>
    </xf>
    <xf numFmtId="177" fontId="3" fillId="35" borderId="0" xfId="33" applyNumberFormat="1" applyFont="1" applyFill="1" applyAlignment="1">
      <alignment vertical="center"/>
    </xf>
    <xf numFmtId="192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192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43" fontId="8" fillId="0" borderId="11" xfId="0" applyNumberFormat="1" applyFont="1" applyBorder="1" applyAlignment="1">
      <alignment vertical="center"/>
    </xf>
    <xf numFmtId="10" fontId="8" fillId="0" borderId="11" xfId="0" applyNumberFormat="1" applyFont="1" applyBorder="1" applyAlignment="1">
      <alignment vertical="center"/>
    </xf>
    <xf numFmtId="191" fontId="3" fillId="0" borderId="10" xfId="0" applyNumberFormat="1" applyFont="1" applyBorder="1" applyAlignment="1">
      <alignment vertical="center"/>
    </xf>
    <xf numFmtId="10" fontId="44" fillId="0" borderId="0" xfId="0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I8" sqref="I8"/>
    </sheetView>
  </sheetViews>
  <sheetFormatPr defaultColWidth="9.00390625" defaultRowHeight="16.5"/>
  <cols>
    <col min="1" max="1" width="17.375" style="1" customWidth="1"/>
    <col min="2" max="6" width="9.00390625" style="1" customWidth="1"/>
  </cols>
  <sheetData>
    <row r="1" spans="2:6" ht="15.75">
      <c r="B1" s="24">
        <v>0</v>
      </c>
      <c r="C1" s="24">
        <v>1</v>
      </c>
      <c r="D1" s="24">
        <v>2</v>
      </c>
      <c r="E1" s="24">
        <v>3</v>
      </c>
      <c r="F1" s="24">
        <v>4</v>
      </c>
    </row>
    <row r="2" spans="1:6" ht="15.75">
      <c r="A2" s="1" t="s">
        <v>37</v>
      </c>
      <c r="B2" s="20">
        <v>-200</v>
      </c>
      <c r="C2" s="20"/>
      <c r="D2" s="20"/>
      <c r="E2" s="20"/>
      <c r="F2" s="20"/>
    </row>
    <row r="3" spans="1:6" ht="15.75">
      <c r="A3" s="1" t="s">
        <v>38</v>
      </c>
      <c r="B3" s="20">
        <v>-400</v>
      </c>
      <c r="C3" s="20"/>
      <c r="D3" s="20"/>
      <c r="E3" s="20"/>
      <c r="F3" s="20"/>
    </row>
    <row r="4" spans="1:6" ht="15.75">
      <c r="A4" s="1" t="s">
        <v>39</v>
      </c>
      <c r="B4" s="20"/>
      <c r="C4" s="20">
        <v>500</v>
      </c>
      <c r="D4" s="20">
        <v>500</v>
      </c>
      <c r="E4" s="20">
        <v>500</v>
      </c>
      <c r="F4" s="20">
        <v>500</v>
      </c>
    </row>
    <row r="5" spans="1:6" ht="15.75">
      <c r="A5" s="1" t="s">
        <v>40</v>
      </c>
      <c r="B5" s="20"/>
      <c r="C5" s="20">
        <f>-C4*0.5</f>
        <v>-250</v>
      </c>
      <c r="D5" s="20">
        <f>-D4*0.5</f>
        <v>-250</v>
      </c>
      <c r="E5" s="20">
        <f>-E4*0.5</f>
        <v>-250</v>
      </c>
      <c r="F5" s="20">
        <f>-F4*0.5</f>
        <v>-250</v>
      </c>
    </row>
    <row r="6" spans="1:6" ht="15.75">
      <c r="A6" s="1" t="s">
        <v>41</v>
      </c>
      <c r="B6" s="20"/>
      <c r="C6" s="20">
        <v>-50</v>
      </c>
      <c r="D6" s="20">
        <v>-50</v>
      </c>
      <c r="E6" s="20">
        <v>-50</v>
      </c>
      <c r="F6" s="20">
        <v>-50</v>
      </c>
    </row>
    <row r="7" spans="1:6" ht="16.5" thickBot="1">
      <c r="A7" s="21" t="s">
        <v>42</v>
      </c>
      <c r="B7" s="22"/>
      <c r="C7" s="22">
        <v>-100</v>
      </c>
      <c r="D7" s="22">
        <v>-100</v>
      </c>
      <c r="E7" s="22">
        <v>-100</v>
      </c>
      <c r="F7" s="22">
        <v>-100</v>
      </c>
    </row>
    <row r="8" spans="1:6" ht="15.75">
      <c r="A8" s="1" t="s">
        <v>43</v>
      </c>
      <c r="B8" s="20"/>
      <c r="C8" s="20">
        <f>SUM(C4:C7)</f>
        <v>100</v>
      </c>
      <c r="D8" s="20">
        <f>SUM(D4:D7)</f>
        <v>100</v>
      </c>
      <c r="E8" s="20">
        <f>SUM(E4:E7)</f>
        <v>100</v>
      </c>
      <c r="F8" s="20">
        <f>SUM(F4:F7)</f>
        <v>100</v>
      </c>
    </row>
    <row r="9" spans="1:6" ht="16.5" thickBot="1">
      <c r="A9" s="21" t="s">
        <v>44</v>
      </c>
      <c r="B9" s="22"/>
      <c r="C9" s="22">
        <f>-C8*0.17</f>
        <v>-17</v>
      </c>
      <c r="D9" s="22">
        <f>-D8*0.17</f>
        <v>-17</v>
      </c>
      <c r="E9" s="22">
        <f>-E8*0.17</f>
        <v>-17</v>
      </c>
      <c r="F9" s="22">
        <f>-F8*0.17</f>
        <v>-17</v>
      </c>
    </row>
    <row r="10" spans="1:6" ht="15.75">
      <c r="A10" s="1" t="s">
        <v>45</v>
      </c>
      <c r="B10" s="20"/>
      <c r="C10" s="20">
        <f>SUM(C8:C9)</f>
        <v>83</v>
      </c>
      <c r="D10" s="20">
        <f>SUM(D8:D9)</f>
        <v>83</v>
      </c>
      <c r="E10" s="20">
        <f>SUM(E8:E9)</f>
        <v>83</v>
      </c>
      <c r="F10" s="20">
        <f>SUM(F8:F9)</f>
        <v>83</v>
      </c>
    </row>
    <row r="11" spans="1:6" ht="15.75">
      <c r="A11" s="23" t="s">
        <v>46</v>
      </c>
      <c r="B11" s="20"/>
      <c r="C11" s="20"/>
      <c r="D11" s="20"/>
      <c r="E11" s="20"/>
      <c r="F11" s="20"/>
    </row>
    <row r="12" spans="1:6" ht="15.75">
      <c r="A12" s="1" t="s">
        <v>47</v>
      </c>
      <c r="B12" s="20"/>
      <c r="C12" s="20">
        <f>-C7</f>
        <v>100</v>
      </c>
      <c r="D12" s="20">
        <f>-D7</f>
        <v>100</v>
      </c>
      <c r="E12" s="20">
        <f>-E7</f>
        <v>100</v>
      </c>
      <c r="F12" s="20">
        <f>-F7</f>
        <v>100</v>
      </c>
    </row>
    <row r="13" spans="1:6" ht="15.75">
      <c r="A13" s="1" t="s">
        <v>48</v>
      </c>
      <c r="B13" s="20"/>
      <c r="C13" s="20"/>
      <c r="D13" s="20"/>
      <c r="E13" s="20"/>
      <c r="F13" s="20">
        <f>-B2</f>
        <v>200</v>
      </c>
    </row>
    <row r="14" spans="1:6" ht="16.5" thickBot="1">
      <c r="A14" s="21" t="s">
        <v>49</v>
      </c>
      <c r="B14" s="22"/>
      <c r="C14" s="22"/>
      <c r="D14" s="22"/>
      <c r="E14" s="22"/>
      <c r="F14" s="28">
        <f>30*(1-0.17)</f>
        <v>24.9</v>
      </c>
    </row>
    <row r="15" spans="1:6" ht="15.75">
      <c r="A15" s="1" t="s">
        <v>36</v>
      </c>
      <c r="B15" s="20">
        <f>SUM(B1:B14)</f>
        <v>-600</v>
      </c>
      <c r="C15" s="20">
        <f>SUM(C10:C14)</f>
        <v>183</v>
      </c>
      <c r="D15" s="20">
        <f>SUM(D10:D14)</f>
        <v>183</v>
      </c>
      <c r="E15" s="20">
        <f>SUM(E10:E14)</f>
        <v>183</v>
      </c>
      <c r="F15" s="20">
        <f>SUM(F10:F14)</f>
        <v>407.9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H12" sqref="H12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5.75">
      <c r="A3" s="11" t="s">
        <v>4</v>
      </c>
      <c r="B3" s="12">
        <v>0</v>
      </c>
    </row>
    <row r="4" spans="1:5" ht="15.75">
      <c r="A4" s="4" t="s">
        <v>0</v>
      </c>
      <c r="B4" s="4" t="s">
        <v>1</v>
      </c>
      <c r="C4" s="4" t="s">
        <v>2</v>
      </c>
      <c r="D4" s="4" t="s">
        <v>3</v>
      </c>
      <c r="E4" s="14" t="s">
        <v>5</v>
      </c>
    </row>
    <row r="5" spans="1:5" ht="15.75">
      <c r="A5" s="1">
        <v>0</v>
      </c>
      <c r="B5" s="2">
        <f>'Cash Flows'!B15</f>
        <v>-600</v>
      </c>
      <c r="C5" s="3">
        <f>POWER((1+$B$3),-A5)</f>
        <v>1</v>
      </c>
      <c r="D5" s="2">
        <f>B5*C5</f>
        <v>-600</v>
      </c>
      <c r="E5" s="15">
        <f>D5</f>
        <v>-600</v>
      </c>
    </row>
    <row r="6" spans="1:5" ht="15.75">
      <c r="A6" s="1">
        <v>1</v>
      </c>
      <c r="B6" s="2">
        <f>'Cash Flows'!C15</f>
        <v>183</v>
      </c>
      <c r="C6" s="3">
        <f>POWER((1+$B$3),-A6)</f>
        <v>1</v>
      </c>
      <c r="D6" s="2">
        <f>B6*C6</f>
        <v>183</v>
      </c>
      <c r="E6" s="15">
        <f>E5+D6</f>
        <v>-417</v>
      </c>
    </row>
    <row r="7" spans="1:5" ht="15.75">
      <c r="A7" s="1">
        <v>2</v>
      </c>
      <c r="B7" s="2">
        <f>'Cash Flows'!D15</f>
        <v>183</v>
      </c>
      <c r="C7" s="3">
        <f>POWER((1+$B$3),-A7)</f>
        <v>1</v>
      </c>
      <c r="D7" s="2">
        <f>B7*C7</f>
        <v>183</v>
      </c>
      <c r="E7" s="15">
        <f>E6+D7</f>
        <v>-234</v>
      </c>
    </row>
    <row r="8" spans="1:5" ht="15.75">
      <c r="A8" s="1">
        <v>3</v>
      </c>
      <c r="B8" s="2">
        <f>'Cash Flows'!E15</f>
        <v>183</v>
      </c>
      <c r="C8" s="3">
        <f>POWER((1+$B$3),-A8)</f>
        <v>1</v>
      </c>
      <c r="D8" s="2">
        <f>B8*C8</f>
        <v>183</v>
      </c>
      <c r="E8" s="15">
        <f>E7+D8</f>
        <v>-51</v>
      </c>
    </row>
    <row r="9" spans="1:5" ht="15.75">
      <c r="A9" s="1">
        <v>4</v>
      </c>
      <c r="B9" s="2">
        <f>'Cash Flows'!F15</f>
        <v>407.9</v>
      </c>
      <c r="C9" s="3">
        <f>POWER((1+$B$3),-A9)</f>
        <v>1</v>
      </c>
      <c r="D9" s="2">
        <f>B9*C9</f>
        <v>407.9</v>
      </c>
      <c r="E9" s="15">
        <f>E8+D9</f>
        <v>356.9</v>
      </c>
    </row>
    <row r="10" spans="1:4" ht="15.75">
      <c r="A10" s="1"/>
      <c r="B10" s="1"/>
      <c r="C10" s="1"/>
      <c r="D10" s="2"/>
    </row>
    <row r="11" spans="1:4" ht="15.75">
      <c r="A11" s="1" t="s">
        <v>6</v>
      </c>
      <c r="B11" s="5"/>
      <c r="C11" s="13">
        <f>A8+(-E8)/D9</f>
        <v>3.125030644765874</v>
      </c>
      <c r="D11" s="1" t="s">
        <v>7</v>
      </c>
    </row>
    <row r="12" spans="1:2" ht="15.75">
      <c r="A12" s="1"/>
      <c r="B12" s="5"/>
    </row>
    <row r="13" spans="1:4" ht="15.75">
      <c r="A13" s="4"/>
      <c r="B13" s="4"/>
      <c r="C13" s="10"/>
      <c r="D13" s="4"/>
    </row>
    <row r="14" spans="1:4" ht="15.75">
      <c r="A14" s="1"/>
      <c r="B14" s="2"/>
      <c r="C14" s="3"/>
      <c r="D14" s="7"/>
    </row>
    <row r="15" spans="1:4" ht="15.75">
      <c r="A15" s="1"/>
      <c r="B15" s="2"/>
      <c r="C15" s="3"/>
      <c r="D15" s="2"/>
    </row>
    <row r="16" spans="1:4" ht="15.75">
      <c r="A16" s="1"/>
      <c r="B16" s="2"/>
      <c r="C16" s="3"/>
      <c r="D16" s="2"/>
    </row>
    <row r="17" spans="1:4" ht="15.75">
      <c r="A17" s="1"/>
      <c r="B17" s="2"/>
      <c r="C17" s="3"/>
      <c r="D17" s="2"/>
    </row>
    <row r="18" spans="1:5" ht="15.75">
      <c r="A18" s="1"/>
      <c r="B18" s="2"/>
      <c r="C18" s="3"/>
      <c r="D18" s="2"/>
      <c r="E18" s="9"/>
    </row>
    <row r="19" spans="1:4" ht="15.7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B5" sqref="B5:B9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5.75">
      <c r="A3" s="11" t="s">
        <v>8</v>
      </c>
      <c r="B3" s="12">
        <v>0.096</v>
      </c>
    </row>
    <row r="4" spans="1:5" ht="15.75">
      <c r="A4" s="4" t="s">
        <v>9</v>
      </c>
      <c r="B4" s="4" t="s">
        <v>10</v>
      </c>
      <c r="C4" s="4" t="s">
        <v>11</v>
      </c>
      <c r="D4" s="4" t="s">
        <v>12</v>
      </c>
      <c r="E4" s="14" t="s">
        <v>13</v>
      </c>
    </row>
    <row r="5" spans="1:5" ht="15.75">
      <c r="A5" s="1">
        <v>0</v>
      </c>
      <c r="B5" s="2">
        <f>'Cash Flows'!B15</f>
        <v>-600</v>
      </c>
      <c r="C5" s="3">
        <f>POWER((1+$B$3),-A5)</f>
        <v>1</v>
      </c>
      <c r="D5" s="2">
        <f>B5*C5</f>
        <v>-600</v>
      </c>
      <c r="E5" s="15">
        <f>D5</f>
        <v>-600</v>
      </c>
    </row>
    <row r="6" spans="1:5" ht="15.75">
      <c r="A6" s="1">
        <v>1</v>
      </c>
      <c r="B6" s="2">
        <f>'Cash Flows'!C15</f>
        <v>183</v>
      </c>
      <c r="C6" s="3">
        <f>POWER((1+$B$3),-A6)</f>
        <v>0.9124087591240875</v>
      </c>
      <c r="D6" s="2">
        <f>B6*C6</f>
        <v>166.970802919708</v>
      </c>
      <c r="E6" s="15">
        <f>E5+D6</f>
        <v>-433.02919708029196</v>
      </c>
    </row>
    <row r="7" spans="1:5" ht="15.75">
      <c r="A7" s="1">
        <v>2</v>
      </c>
      <c r="B7" s="2">
        <f>'Cash Flows'!D15</f>
        <v>183</v>
      </c>
      <c r="C7" s="3">
        <f>POWER((1+$B$3),-A7)</f>
        <v>0.8324897437263571</v>
      </c>
      <c r="D7" s="2">
        <f>B7*C7</f>
        <v>152.34562310192334</v>
      </c>
      <c r="E7" s="15">
        <f>E6+D7</f>
        <v>-280.6835739783686</v>
      </c>
    </row>
    <row r="8" spans="1:5" ht="15.75">
      <c r="A8" s="1">
        <v>3</v>
      </c>
      <c r="B8" s="2">
        <f>'Cash Flows'!E15</f>
        <v>183</v>
      </c>
      <c r="C8" s="3">
        <f>POWER((1+$B$3),-A8)</f>
        <v>0.7595709340568951</v>
      </c>
      <c r="D8" s="2">
        <f>B8*C8</f>
        <v>139.0014809324118</v>
      </c>
      <c r="E8" s="15">
        <f>E7+D8</f>
        <v>-141.6820930459568</v>
      </c>
    </row>
    <row r="9" spans="1:5" ht="15.75">
      <c r="A9" s="1">
        <v>4</v>
      </c>
      <c r="B9" s="2">
        <f>'Cash Flows'!F15</f>
        <v>407.9</v>
      </c>
      <c r="C9" s="3">
        <f>POWER((1+$B$3),-A9)</f>
        <v>0.6930391734095757</v>
      </c>
      <c r="D9" s="2">
        <f>B9*C9</f>
        <v>282.6906788337659</v>
      </c>
      <c r="E9" s="15">
        <f>E8+D9</f>
        <v>141.0085857878091</v>
      </c>
    </row>
    <row r="10" spans="1:4" ht="15.75">
      <c r="A10" s="1"/>
      <c r="B10" s="1"/>
      <c r="C10" s="1"/>
      <c r="D10" s="2"/>
    </row>
    <row r="11" spans="1:4" ht="15.75">
      <c r="A11" s="1" t="s">
        <v>20</v>
      </c>
      <c r="B11" s="5"/>
      <c r="C11" s="13">
        <f>3+(-E8/D9)</f>
        <v>3.501191244191224</v>
      </c>
      <c r="D11" s="1" t="s">
        <v>14</v>
      </c>
    </row>
    <row r="12" spans="1:2" ht="15.75">
      <c r="A12" s="1"/>
      <c r="B12" s="5"/>
    </row>
    <row r="13" spans="1:4" ht="15.75">
      <c r="A13" s="4"/>
      <c r="B13" s="4"/>
      <c r="C13" s="10"/>
      <c r="D13" s="4"/>
    </row>
    <row r="14" spans="1:4" ht="15.75">
      <c r="A14" s="1"/>
      <c r="B14" s="2"/>
      <c r="C14" s="3"/>
      <c r="D14" s="7"/>
    </row>
    <row r="15" spans="1:4" ht="15.75">
      <c r="A15" s="1"/>
      <c r="B15" s="2"/>
      <c r="C15" s="3"/>
      <c r="D15" s="2"/>
    </row>
    <row r="16" spans="1:4" ht="15.75">
      <c r="A16" s="1"/>
      <c r="B16" s="2"/>
      <c r="C16" s="3"/>
      <c r="D16" s="2"/>
    </row>
    <row r="17" spans="1:4" ht="15.75">
      <c r="A17" s="1"/>
      <c r="B17" s="2"/>
      <c r="C17" s="3"/>
      <c r="D17" s="2"/>
    </row>
    <row r="18" spans="1:5" ht="15.75">
      <c r="A18" s="1"/>
      <c r="B18" s="2"/>
      <c r="C18" s="3"/>
      <c r="D18" s="2"/>
      <c r="E18" s="9"/>
    </row>
    <row r="19" spans="1:4" ht="15.7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C11" sqref="C11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5.75">
      <c r="A3" s="11" t="s">
        <v>15</v>
      </c>
      <c r="B3" s="12">
        <f>'Discounted Payback Period'!B3</f>
        <v>0.096</v>
      </c>
    </row>
    <row r="4" spans="1:5" ht="15.75">
      <c r="A4" s="4" t="s">
        <v>16</v>
      </c>
      <c r="B4" s="4" t="s">
        <v>17</v>
      </c>
      <c r="C4" s="4" t="s">
        <v>18</v>
      </c>
      <c r="D4" s="16" t="s">
        <v>19</v>
      </c>
      <c r="E4" s="11"/>
    </row>
    <row r="5" spans="1:5" ht="15.75">
      <c r="A5" s="1">
        <v>0</v>
      </c>
      <c r="B5" s="2">
        <f>'Cash Flows'!B15</f>
        <v>-600</v>
      </c>
      <c r="C5" s="3">
        <f>POWER((1+$B$3),-A5)</f>
        <v>1</v>
      </c>
      <c r="D5" s="17">
        <f>B5*C5</f>
        <v>-600</v>
      </c>
      <c r="E5" s="6"/>
    </row>
    <row r="6" spans="1:5" ht="15.75">
      <c r="A6" s="1">
        <v>1</v>
      </c>
      <c r="B6" s="2">
        <f>'Cash Flows'!C15</f>
        <v>183</v>
      </c>
      <c r="C6" s="3">
        <f>POWER((1+$B$3),-A6)</f>
        <v>0.9124087591240875</v>
      </c>
      <c r="D6" s="17">
        <f>B6*C6</f>
        <v>166.970802919708</v>
      </c>
      <c r="E6" s="6"/>
    </row>
    <row r="7" spans="1:5" ht="15.75">
      <c r="A7" s="1">
        <v>2</v>
      </c>
      <c r="B7" s="2">
        <f>'Cash Flows'!D15</f>
        <v>183</v>
      </c>
      <c r="C7" s="3">
        <f>POWER((1+$B$3),-A7)</f>
        <v>0.8324897437263571</v>
      </c>
      <c r="D7" s="17">
        <f>B7*C7</f>
        <v>152.34562310192334</v>
      </c>
      <c r="E7" s="6"/>
    </row>
    <row r="8" spans="1:5" ht="15.75">
      <c r="A8" s="1">
        <v>3</v>
      </c>
      <c r="B8" s="2">
        <f>'Cash Flows'!E15</f>
        <v>183</v>
      </c>
      <c r="C8" s="3">
        <f>POWER((1+$B$3),-A8)</f>
        <v>0.7595709340568951</v>
      </c>
      <c r="D8" s="17">
        <f>B8*C8</f>
        <v>139.0014809324118</v>
      </c>
      <c r="E8" s="6"/>
    </row>
    <row r="9" spans="1:5" ht="15.75">
      <c r="A9" s="1">
        <v>4</v>
      </c>
      <c r="B9" s="2">
        <f>'Cash Flows'!F15</f>
        <v>407.9</v>
      </c>
      <c r="C9" s="3">
        <f>POWER((1+$B$3),-A9)</f>
        <v>0.6930391734095757</v>
      </c>
      <c r="D9" s="17">
        <f>B9*C9</f>
        <v>282.6906788337659</v>
      </c>
      <c r="E9" s="6"/>
    </row>
    <row r="10" spans="1:4" ht="15.75">
      <c r="A10" s="1"/>
      <c r="B10" s="1"/>
      <c r="C10" s="1"/>
      <c r="D10" s="2"/>
    </row>
    <row r="11" spans="1:4" ht="15.75">
      <c r="A11" s="1" t="s">
        <v>21</v>
      </c>
      <c r="B11" s="5"/>
      <c r="C11" s="13">
        <f>SUM(D5:D9)</f>
        <v>141.0085857878091</v>
      </c>
      <c r="D11" s="1"/>
    </row>
    <row r="12" spans="1:2" ht="15.75">
      <c r="A12" s="1"/>
      <c r="B12" s="5"/>
    </row>
    <row r="13" spans="1:4" ht="15.75">
      <c r="A13" s="4"/>
      <c r="B13" s="4"/>
      <c r="C13" s="10"/>
      <c r="D13" s="4"/>
    </row>
    <row r="14" spans="1:4" ht="15.75">
      <c r="A14" s="1"/>
      <c r="B14" s="2"/>
      <c r="C14" s="3"/>
      <c r="D14" s="7"/>
    </row>
    <row r="15" spans="1:4" ht="15.75">
      <c r="A15" s="1"/>
      <c r="B15" s="2"/>
      <c r="C15" s="3"/>
      <c r="D15" s="2"/>
    </row>
    <row r="16" spans="1:4" ht="15.75">
      <c r="A16" s="1"/>
      <c r="B16" s="2"/>
      <c r="C16" s="3"/>
      <c r="D16" s="2"/>
    </row>
    <row r="17" spans="1:4" ht="15.75">
      <c r="A17" s="1"/>
      <c r="B17" s="2"/>
      <c r="C17" s="3"/>
      <c r="D17" s="2"/>
    </row>
    <row r="18" spans="1:5" ht="15.75">
      <c r="A18" s="1"/>
      <c r="B18" s="2"/>
      <c r="C18" s="3"/>
      <c r="D18" s="2"/>
      <c r="E18" s="9"/>
    </row>
    <row r="19" spans="1:4" ht="15.7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G9" sqref="G9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2" ht="15.75">
      <c r="A3" s="11" t="s">
        <v>34</v>
      </c>
      <c r="B3" s="12">
        <f>'Discounted Payback Period'!B3</f>
        <v>0.096</v>
      </c>
    </row>
    <row r="4" spans="1:5" ht="15.75">
      <c r="A4" s="4" t="s">
        <v>0</v>
      </c>
      <c r="B4" s="4" t="s">
        <v>1</v>
      </c>
      <c r="C4" s="4" t="s">
        <v>2</v>
      </c>
      <c r="D4" s="4" t="s">
        <v>3</v>
      </c>
      <c r="E4" s="11"/>
    </row>
    <row r="5" spans="1:5" ht="15.75">
      <c r="A5" s="1">
        <v>0</v>
      </c>
      <c r="B5" s="2">
        <f>'Cash Flows'!B15</f>
        <v>-600</v>
      </c>
      <c r="C5" s="3">
        <f>POWER((1+$B$3),-A5)</f>
        <v>1</v>
      </c>
      <c r="D5" s="18">
        <f>B5*C5</f>
        <v>-600</v>
      </c>
      <c r="E5" s="6"/>
    </row>
    <row r="6" spans="1:5" ht="15.75">
      <c r="A6" s="1">
        <v>1</v>
      </c>
      <c r="B6" s="2">
        <f>'Cash Flows'!C15</f>
        <v>183</v>
      </c>
      <c r="C6" s="3">
        <f>POWER((1+$B$3),-A6)</f>
        <v>0.9124087591240875</v>
      </c>
      <c r="D6" s="19">
        <f>B6*C6</f>
        <v>166.970802919708</v>
      </c>
      <c r="E6" s="6"/>
    </row>
    <row r="7" spans="1:5" ht="15.75">
      <c r="A7" s="1">
        <v>2</v>
      </c>
      <c r="B7" s="2">
        <f>'Cash Flows'!D15</f>
        <v>183</v>
      </c>
      <c r="C7" s="3">
        <f>POWER((1+$B$3),-A7)</f>
        <v>0.8324897437263571</v>
      </c>
      <c r="D7" s="19">
        <f>B7*C7</f>
        <v>152.34562310192334</v>
      </c>
      <c r="E7" s="6"/>
    </row>
    <row r="8" spans="1:5" ht="15.75">
      <c r="A8" s="1">
        <v>3</v>
      </c>
      <c r="B8" s="2">
        <f>'Cash Flows'!E15</f>
        <v>183</v>
      </c>
      <c r="C8" s="3">
        <f>POWER((1+$B$3),-A8)</f>
        <v>0.7595709340568951</v>
      </c>
      <c r="D8" s="19">
        <f>B8*C8</f>
        <v>139.0014809324118</v>
      </c>
      <c r="E8" s="6"/>
    </row>
    <row r="9" spans="1:5" ht="15.75">
      <c r="A9" s="1">
        <v>4</v>
      </c>
      <c r="B9" s="2">
        <f>'Cash Flows'!F15</f>
        <v>407.9</v>
      </c>
      <c r="C9" s="3">
        <f>POWER((1+$B$3),-A9)</f>
        <v>0.6930391734095757</v>
      </c>
      <c r="D9" s="19">
        <f>B9*C9</f>
        <v>282.6906788337659</v>
      </c>
      <c r="E9" s="6"/>
    </row>
    <row r="10" spans="1:4" ht="15.75">
      <c r="A10" s="1"/>
      <c r="B10" s="1"/>
      <c r="C10" s="1"/>
      <c r="D10" s="2"/>
    </row>
    <row r="11" spans="1:4" ht="15.75">
      <c r="A11" s="1" t="s">
        <v>35</v>
      </c>
      <c r="B11" s="5"/>
      <c r="C11" s="13">
        <f>SUM(D6:D9)/(-D5)</f>
        <v>1.2350143096463484</v>
      </c>
      <c r="D11" s="1"/>
    </row>
    <row r="12" spans="1:2" ht="15.75">
      <c r="A12" s="1"/>
      <c r="B12" s="5"/>
    </row>
    <row r="13" spans="1:4" ht="15.75">
      <c r="A13" s="4"/>
      <c r="B13" s="4"/>
      <c r="C13" s="10"/>
      <c r="D13" s="4"/>
    </row>
    <row r="14" spans="1:4" ht="15.75">
      <c r="A14" s="1"/>
      <c r="B14" s="2"/>
      <c r="C14" s="3"/>
      <c r="D14" s="7"/>
    </row>
    <row r="15" spans="1:4" ht="15.75">
      <c r="A15" s="1"/>
      <c r="B15" s="2"/>
      <c r="C15" s="3"/>
      <c r="D15" s="2"/>
    </row>
    <row r="16" spans="1:4" ht="15.75">
      <c r="A16" s="1"/>
      <c r="B16" s="2"/>
      <c r="C16" s="3"/>
      <c r="D16" s="2"/>
    </row>
    <row r="17" spans="1:4" ht="15.75">
      <c r="A17" s="1"/>
      <c r="B17" s="2"/>
      <c r="C17" s="3"/>
      <c r="D17" s="2"/>
    </row>
    <row r="18" spans="1:5" ht="15.75">
      <c r="A18" s="1"/>
      <c r="B18" s="2"/>
      <c r="C18" s="3"/>
      <c r="D18" s="2"/>
      <c r="E18" s="9"/>
    </row>
    <row r="19" spans="1:4" ht="15.7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9"/>
  <sheetViews>
    <sheetView zoomScale="150" zoomScaleNormal="150" zoomScalePageLayoutView="0" workbookViewId="0" topLeftCell="A1">
      <selection activeCell="B4" sqref="B4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0.25390625" style="8" bestFit="1" customWidth="1"/>
    <col min="4" max="4" width="9.125" style="8" bestFit="1" customWidth="1"/>
    <col min="5" max="5" width="9.125" style="1" bestFit="1" customWidth="1"/>
  </cols>
  <sheetData>
    <row r="3" spans="1:3" ht="15.75">
      <c r="A3" s="11" t="s">
        <v>15</v>
      </c>
      <c r="B3" s="5">
        <v>0.1862</v>
      </c>
      <c r="C3" s="1" t="s">
        <v>23</v>
      </c>
    </row>
    <row r="4" spans="1:5" ht="15.75">
      <c r="A4" s="4" t="s">
        <v>16</v>
      </c>
      <c r="B4" s="4" t="s">
        <v>17</v>
      </c>
      <c r="C4" s="4" t="s">
        <v>18</v>
      </c>
      <c r="D4" s="4" t="s">
        <v>19</v>
      </c>
      <c r="E4" s="11"/>
    </row>
    <row r="5" spans="1:5" ht="15.75">
      <c r="A5" s="1">
        <v>0</v>
      </c>
      <c r="B5" s="2">
        <f>'Cash Flows'!B15</f>
        <v>-600</v>
      </c>
      <c r="C5" s="3">
        <f>POWER((1+$B$3),-A5)</f>
        <v>1</v>
      </c>
      <c r="D5" s="2">
        <f>B5*C5</f>
        <v>-600</v>
      </c>
      <c r="E5" s="6"/>
    </row>
    <row r="6" spans="1:5" ht="15.75">
      <c r="A6" s="1">
        <v>1</v>
      </c>
      <c r="B6" s="2">
        <f>'Cash Flows'!C15</f>
        <v>183</v>
      </c>
      <c r="C6" s="3">
        <f>POWER((1+$B$3),-A6)</f>
        <v>0.8430281571404485</v>
      </c>
      <c r="D6" s="2">
        <f>B6*C6</f>
        <v>154.27415275670208</v>
      </c>
      <c r="E6" s="6"/>
    </row>
    <row r="7" spans="1:5" ht="15.75">
      <c r="A7" s="1">
        <v>2</v>
      </c>
      <c r="B7" s="2">
        <f>'Cash Flows'!D15</f>
        <v>183</v>
      </c>
      <c r="C7" s="3">
        <f>POWER((1+$B$3),-A7)</f>
        <v>0.7106964737316208</v>
      </c>
      <c r="D7" s="2">
        <f>B7*C7</f>
        <v>130.0574546928866</v>
      </c>
      <c r="E7" s="6"/>
    </row>
    <row r="8" spans="1:5" ht="15.75">
      <c r="A8" s="1">
        <v>3</v>
      </c>
      <c r="B8" s="2">
        <f>'Cash Flows'!E15</f>
        <v>183</v>
      </c>
      <c r="C8" s="3">
        <f>POWER((1+$B$3),-A8)</f>
        <v>0.5991371385361836</v>
      </c>
      <c r="D8" s="2">
        <f>B8*C8</f>
        <v>109.64209635212158</v>
      </c>
      <c r="E8" s="6"/>
    </row>
    <row r="9" spans="1:5" ht="15.75">
      <c r="A9" s="1">
        <v>4</v>
      </c>
      <c r="B9" s="2">
        <f>'Cash Flows'!F15</f>
        <v>407.9</v>
      </c>
      <c r="C9" s="3">
        <f>POWER((1+$B$3),-A9)</f>
        <v>0.5050894777745604</v>
      </c>
      <c r="D9" s="2">
        <f>B9*C9</f>
        <v>206.02599798424316</v>
      </c>
      <c r="E9" s="6"/>
    </row>
    <row r="10" spans="1:4" ht="15.75">
      <c r="A10" s="1"/>
      <c r="B10" s="1"/>
      <c r="C10" s="1"/>
      <c r="D10" s="2"/>
    </row>
    <row r="11" spans="1:4" ht="15.75">
      <c r="A11" s="1" t="s">
        <v>22</v>
      </c>
      <c r="B11" s="5"/>
      <c r="C11" s="13">
        <f>SUM(D5:D9)</f>
        <v>-0.00029821404658036954</v>
      </c>
      <c r="D11" s="1" t="s">
        <v>50</v>
      </c>
    </row>
    <row r="12" spans="1:2" ht="15.75">
      <c r="A12" s="1"/>
      <c r="B12" s="5"/>
    </row>
    <row r="13" spans="1:4" ht="15.75">
      <c r="A13" s="4"/>
      <c r="B13" s="4"/>
      <c r="C13" s="10"/>
      <c r="D13" s="4"/>
    </row>
    <row r="14" spans="1:4" ht="15.75">
      <c r="A14" s="1"/>
      <c r="B14" s="2"/>
      <c r="C14" s="3"/>
      <c r="D14" s="7"/>
    </row>
    <row r="15" spans="1:4" ht="15.75">
      <c r="A15" s="1"/>
      <c r="B15" s="2"/>
      <c r="C15" s="3"/>
      <c r="D15" s="2"/>
    </row>
    <row r="16" spans="1:4" ht="15.75">
      <c r="A16" s="1"/>
      <c r="B16" s="2"/>
      <c r="C16" s="3"/>
      <c r="D16" s="2"/>
    </row>
    <row r="17" spans="1:4" ht="15.75">
      <c r="A17" s="1"/>
      <c r="B17" s="2"/>
      <c r="C17" s="3"/>
      <c r="D17" s="2"/>
    </row>
    <row r="18" spans="1:5" ht="15.75">
      <c r="A18" s="1"/>
      <c r="B18" s="2"/>
      <c r="C18" s="3"/>
      <c r="D18" s="2"/>
      <c r="E18" s="9"/>
    </row>
    <row r="19" spans="1:4" ht="15.75">
      <c r="A19" s="1"/>
      <c r="B19" s="1"/>
      <c r="C19" s="1"/>
      <c r="D1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="150" zoomScaleNormal="150" zoomScalePageLayoutView="0" workbookViewId="0" topLeftCell="A1">
      <selection activeCell="B11" sqref="B11"/>
    </sheetView>
  </sheetViews>
  <sheetFormatPr defaultColWidth="9.00390625" defaultRowHeight="16.5"/>
  <cols>
    <col min="1" max="1" width="9.125" style="8" bestFit="1" customWidth="1"/>
    <col min="2" max="2" width="11.125" style="8" customWidth="1"/>
    <col min="3" max="3" width="16.25390625" style="8" customWidth="1"/>
    <col min="4" max="4" width="13.625" style="8" customWidth="1"/>
    <col min="5" max="5" width="9.125" style="8" bestFit="1" customWidth="1"/>
  </cols>
  <sheetData>
    <row r="1" ht="15.75">
      <c r="A1" s="8" t="s">
        <v>33</v>
      </c>
    </row>
    <row r="3" spans="1:2" ht="15.75">
      <c r="A3" s="1" t="s">
        <v>24</v>
      </c>
      <c r="B3" s="5">
        <v>0.1354</v>
      </c>
    </row>
    <row r="4" spans="1:4" ht="15.75">
      <c r="A4" s="4" t="s">
        <v>25</v>
      </c>
      <c r="B4" s="4" t="s">
        <v>26</v>
      </c>
      <c r="C4" s="4" t="s">
        <v>27</v>
      </c>
      <c r="D4" s="4" t="s">
        <v>28</v>
      </c>
    </row>
    <row r="5" spans="1:4" ht="15.75">
      <c r="A5" s="1">
        <v>0</v>
      </c>
      <c r="B5" s="2">
        <f>'Cash Flows'!B15</f>
        <v>-600</v>
      </c>
      <c r="C5" s="3">
        <f>POWER((1+$B$3),-A5)</f>
        <v>1</v>
      </c>
      <c r="D5" s="2">
        <f>B5*C5</f>
        <v>-600</v>
      </c>
    </row>
    <row r="6" spans="1:4" ht="15.75">
      <c r="A6" s="1">
        <v>1</v>
      </c>
      <c r="B6" s="2">
        <f>'Cash Flows'!C15</f>
        <v>183</v>
      </c>
      <c r="C6" s="3">
        <f>POWER((1+$B$3),-A6)</f>
        <v>0.8807468733485997</v>
      </c>
      <c r="D6" s="2">
        <f>B6*C6</f>
        <v>161.17667782279375</v>
      </c>
    </row>
    <row r="7" spans="1:4" ht="15.75">
      <c r="A7" s="1">
        <v>2</v>
      </c>
      <c r="B7" s="2">
        <f>'Cash Flows'!D15</f>
        <v>183</v>
      </c>
      <c r="C7" s="3">
        <f>POWER((1+$B$3),-A7)</f>
        <v>0.7757150549133341</v>
      </c>
      <c r="D7" s="2">
        <f>B7*C7</f>
        <v>141.95585504914015</v>
      </c>
    </row>
    <row r="8" spans="1:4" ht="15.75">
      <c r="A8" s="1">
        <v>3</v>
      </c>
      <c r="B8" s="2">
        <f>'Cash Flows'!E15</f>
        <v>183</v>
      </c>
      <c r="C8" s="3">
        <f>POWER((1+$B$3),-A8)</f>
        <v>0.6832086092243563</v>
      </c>
      <c r="D8" s="2">
        <f>B8*C8</f>
        <v>125.02717548805721</v>
      </c>
    </row>
    <row r="9" spans="1:4" ht="15.75">
      <c r="A9" s="1">
        <v>4</v>
      </c>
      <c r="B9" s="2">
        <f>'Cash Flows'!F15</f>
        <v>407.9</v>
      </c>
      <c r="C9" s="3">
        <f>POWER((1+$B$3),-A9)</f>
        <v>0.601733846419197</v>
      </c>
      <c r="D9" s="2">
        <f>B9*C9</f>
        <v>245.44723595439046</v>
      </c>
    </row>
    <row r="10" spans="1:5" ht="15.75">
      <c r="A10" s="1"/>
      <c r="B10" s="1"/>
      <c r="C10" s="1"/>
      <c r="D10" s="2">
        <f>SUM(D5:D9)</f>
        <v>73.60694431438156</v>
      </c>
      <c r="E10" s="1" t="s">
        <v>51</v>
      </c>
    </row>
    <row r="11" spans="1:2" ht="15.75">
      <c r="A11" s="1" t="s">
        <v>29</v>
      </c>
      <c r="B11" s="29">
        <v>0.1555</v>
      </c>
    </row>
    <row r="12" spans="1:2" ht="15.75">
      <c r="A12" s="1" t="s">
        <v>30</v>
      </c>
      <c r="B12" s="5">
        <f>'Discounted Payback Period'!B3</f>
        <v>0.096</v>
      </c>
    </row>
    <row r="13" spans="1:4" ht="15.75">
      <c r="A13" s="4" t="s">
        <v>25</v>
      </c>
      <c r="B13" s="4" t="s">
        <v>26</v>
      </c>
      <c r="C13" s="10" t="s">
        <v>31</v>
      </c>
      <c r="D13" s="4" t="s">
        <v>32</v>
      </c>
    </row>
    <row r="14" spans="1:4" ht="15.75">
      <c r="A14" s="1">
        <v>0</v>
      </c>
      <c r="B14" s="2">
        <f>B5</f>
        <v>-600</v>
      </c>
      <c r="C14" s="3">
        <f>POWER((1+B11),A18)</f>
        <v>1.782706299990062</v>
      </c>
      <c r="D14" s="7">
        <f>B14*C14</f>
        <v>-1069.6237799940372</v>
      </c>
    </row>
    <row r="15" spans="1:4" ht="15.75">
      <c r="A15" s="1">
        <v>1</v>
      </c>
      <c r="B15" s="2">
        <f>B6</f>
        <v>183</v>
      </c>
      <c r="C15" s="3">
        <f>POWER((1+$B$12),($A$18-A15))</f>
        <v>1.3165327360000003</v>
      </c>
      <c r="D15" s="2">
        <f>B15*C15</f>
        <v>240.92549068800005</v>
      </c>
    </row>
    <row r="16" spans="1:4" ht="15.75">
      <c r="A16" s="1">
        <v>2</v>
      </c>
      <c r="B16" s="2">
        <f>B7</f>
        <v>183</v>
      </c>
      <c r="C16" s="3">
        <f>POWER((1+$B$12),($A$18-A16))</f>
        <v>1.2012160000000003</v>
      </c>
      <c r="D16" s="2">
        <f>B16*C16</f>
        <v>219.82252800000006</v>
      </c>
    </row>
    <row r="17" spans="1:4" ht="15.75">
      <c r="A17" s="1">
        <v>3</v>
      </c>
      <c r="B17" s="2">
        <f>B8</f>
        <v>183</v>
      </c>
      <c r="C17" s="3">
        <f>POWER((1+$B$12),($A$18-A17))</f>
        <v>1.096</v>
      </c>
      <c r="D17" s="2">
        <f>B17*C17</f>
        <v>200.568</v>
      </c>
    </row>
    <row r="18" spans="1:5" ht="15.75">
      <c r="A18" s="1">
        <v>4</v>
      </c>
      <c r="B18" s="2">
        <f>B9</f>
        <v>407.9</v>
      </c>
      <c r="C18" s="3">
        <f>POWER((1+$B$12),($A$18-A18))</f>
        <v>1</v>
      </c>
      <c r="D18" s="2">
        <f>B18*C18</f>
        <v>407.9</v>
      </c>
      <c r="E18" s="9">
        <f>SUM(D15:D18)</f>
        <v>1069.216018688</v>
      </c>
    </row>
    <row r="19" spans="1:5" ht="15.75">
      <c r="A19" s="1"/>
      <c r="B19" s="1"/>
      <c r="C19" s="1"/>
      <c r="D19" s="6">
        <f>SUM(D14:D18)</f>
        <v>-0.4077613060371732</v>
      </c>
      <c r="E19" s="1" t="s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D12" sqref="D12"/>
    </sheetView>
  </sheetViews>
  <sheetFormatPr defaultColWidth="9.00390625" defaultRowHeight="16.5"/>
  <cols>
    <col min="2" max="2" width="16.625" style="0" customWidth="1"/>
  </cols>
  <sheetData>
    <row r="2" spans="1:2" ht="17.25">
      <c r="A2" s="25" t="s">
        <v>53</v>
      </c>
      <c r="B2" s="26">
        <f>'Payback Period'!C11</f>
        <v>3.125030644765874</v>
      </c>
    </row>
    <row r="3" spans="1:2" ht="17.25">
      <c r="A3" s="25" t="s">
        <v>54</v>
      </c>
      <c r="B3" s="26">
        <f>'Discounted Payback Period'!C11</f>
        <v>3.501191244191224</v>
      </c>
    </row>
    <row r="4" spans="1:2" ht="17.25">
      <c r="A4" s="25" t="s">
        <v>51</v>
      </c>
      <c r="B4" s="26">
        <f>'Net Present Value'!C11</f>
        <v>141.0085857878091</v>
      </c>
    </row>
    <row r="5" spans="1:2" ht="17.25">
      <c r="A5" s="25" t="s">
        <v>55</v>
      </c>
      <c r="B5" s="26">
        <f>'Profitability Index'!C11</f>
        <v>1.2350143096463484</v>
      </c>
    </row>
    <row r="6" spans="1:2" ht="17.25">
      <c r="A6" s="25" t="s">
        <v>56</v>
      </c>
      <c r="B6" s="27">
        <f>IRR!B3</f>
        <v>0.1862</v>
      </c>
    </row>
    <row r="7" spans="1:2" ht="17.25">
      <c r="A7" s="25" t="s">
        <v>57</v>
      </c>
      <c r="B7" s="27">
        <f>MIRR!B11</f>
        <v>0.1555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 Ting</cp:lastModifiedBy>
  <dcterms:created xsi:type="dcterms:W3CDTF">2006-12-12T00:30:22Z</dcterms:created>
  <dcterms:modified xsi:type="dcterms:W3CDTF">2019-11-01T10:00:44Z</dcterms:modified>
  <cp:category/>
  <cp:version/>
  <cp:contentType/>
  <cp:contentStatus/>
</cp:coreProperties>
</file>