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0" yWindow="65521" windowWidth="6210" windowHeight="8655" activeTab="0"/>
  </bookViews>
  <sheets>
    <sheet name="Tables 8.1, 2" sheetId="1" r:id="rId1"/>
    <sheet name="Planning 8.1 (3)" sheetId="2" r:id="rId2"/>
    <sheet name="Planning 8.1" sheetId="3" r:id="rId3"/>
    <sheet name="Planning 8.1 (2)" sheetId="4" r:id="rId4"/>
    <sheet name="Planning 8.4" sheetId="5" r:id="rId5"/>
    <sheet name="Planning" sheetId="6" r:id="rId6"/>
    <sheet name="Sheet4" sheetId="7" r:id="rId7"/>
  </sheets>
  <definedNames>
    <definedName name="_xlnm.Print_Area" localSheetId="5">'Planning'!$A$1:$K$25</definedName>
    <definedName name="_xlnm.Print_Area" localSheetId="2">'Planning 8.1'!$A$1:$K$24</definedName>
    <definedName name="_xlnm.Print_Area" localSheetId="3">'Planning 8.1 (2)'!$A$1:$K$25</definedName>
    <definedName name="_xlnm.Print_Area" localSheetId="1">'Planning 8.1 (3)'!$A$1:$K$24</definedName>
    <definedName name="_xlnm.Print_Area" localSheetId="4">'Planning 8.4'!$A$1:$K$25</definedName>
    <definedName name="solver_adj" localSheetId="5" hidden="1">'Planning'!$B$5:$I$10</definedName>
    <definedName name="solver_adj" localSheetId="2" hidden="1">'Planning 8.1'!$B$5:$I$10</definedName>
    <definedName name="solver_adj" localSheetId="3" hidden="1">'Planning 8.1 (2)'!$B$5:$I$10</definedName>
    <definedName name="solver_adj" localSheetId="1" hidden="1">'Planning 8.1 (3)'!$B$5:$I$10</definedName>
    <definedName name="solver_adj" localSheetId="4" hidden="1">'Planning 8.4'!$B$5:$I$10</definedName>
    <definedName name="solver_cvg" localSheetId="5" hidden="1">0.001</definedName>
    <definedName name="solver_cvg" localSheetId="2" hidden="1">0.001</definedName>
    <definedName name="solver_cvg" localSheetId="3" hidden="1">0.001</definedName>
    <definedName name="solver_cvg" localSheetId="1" hidden="1">0.001</definedName>
    <definedName name="solver_cvg" localSheetId="4" hidden="1">0.001</definedName>
    <definedName name="solver_drv" localSheetId="5" hidden="1">1</definedName>
    <definedName name="solver_drv" localSheetId="2" hidden="1">1</definedName>
    <definedName name="solver_drv" localSheetId="3" hidden="1">1</definedName>
    <definedName name="solver_drv" localSheetId="1" hidden="1">1</definedName>
    <definedName name="solver_drv" localSheetId="4" hidden="1">1</definedName>
    <definedName name="solver_dua" localSheetId="5" hidden="1">1</definedName>
    <definedName name="solver_dua" localSheetId="2" hidden="1">1</definedName>
    <definedName name="solver_dua" localSheetId="3" hidden="1">1</definedName>
    <definedName name="solver_dua" localSheetId="1" hidden="1">1</definedName>
    <definedName name="solver_dua" localSheetId="4" hidden="1">1</definedName>
    <definedName name="solver_eng" localSheetId="5" hidden="1">2</definedName>
    <definedName name="solver_eng" localSheetId="2" hidden="1">2</definedName>
    <definedName name="solver_eng" localSheetId="3" hidden="1">2</definedName>
    <definedName name="solver_eng" localSheetId="1" hidden="1">2</definedName>
    <definedName name="solver_eng" localSheetId="4" hidden="1">2</definedName>
    <definedName name="solver_est" localSheetId="5" hidden="1">1</definedName>
    <definedName name="solver_est" localSheetId="2" hidden="1">1</definedName>
    <definedName name="solver_est" localSheetId="3" hidden="1">1</definedName>
    <definedName name="solver_est" localSheetId="1" hidden="1">1</definedName>
    <definedName name="solver_est" localSheetId="4" hidden="1">1</definedName>
    <definedName name="solver_ibd" localSheetId="5" hidden="1">2</definedName>
    <definedName name="solver_ibd" localSheetId="2" hidden="1">2</definedName>
    <definedName name="solver_ibd" localSheetId="3" hidden="1">2</definedName>
    <definedName name="solver_ibd" localSheetId="1" hidden="1">2</definedName>
    <definedName name="solver_ibd" localSheetId="4" hidden="1">2</definedName>
    <definedName name="solver_itr" localSheetId="5" hidden="1">100</definedName>
    <definedName name="solver_itr" localSheetId="2" hidden="1">100</definedName>
    <definedName name="solver_itr" localSheetId="3" hidden="1">100</definedName>
    <definedName name="solver_itr" localSheetId="1" hidden="1">100</definedName>
    <definedName name="solver_itr" localSheetId="4" hidden="1">100</definedName>
    <definedName name="solver_lhs1" localSheetId="5" hidden="1">'Planning'!$B$5:$I$10</definedName>
    <definedName name="solver_lhs1" localSheetId="2" hidden="1">'Planning 8.1'!$G$10</definedName>
    <definedName name="solver_lhs1" localSheetId="3" hidden="1">'Planning 8.1 (2)'!$B$5:$I$10</definedName>
    <definedName name="solver_lhs1" localSheetId="1" hidden="1">'Planning 8.1 (3)'!$B$5:$I$10</definedName>
    <definedName name="solver_lhs1" localSheetId="4" hidden="1">'Planning 8.4'!$B$5:$I$10</definedName>
    <definedName name="solver_lhs2" localSheetId="5" hidden="1">'Planning'!$F$10</definedName>
    <definedName name="solver_lhs2" localSheetId="2" hidden="1">'Planning 8.1'!$P$5:$P$10</definedName>
    <definedName name="solver_lhs2" localSheetId="3" hidden="1">'Planning 8.1 (2)'!$F$10</definedName>
    <definedName name="solver_lhs2" localSheetId="1" hidden="1">'Planning 8.1 (3)'!$F$10</definedName>
    <definedName name="solver_lhs2" localSheetId="4" hidden="1">'Planning 8.4'!$F$10</definedName>
    <definedName name="solver_lhs3" localSheetId="5" hidden="1">'Planning'!$G$10</definedName>
    <definedName name="solver_lhs3" localSheetId="2" hidden="1">'Planning 8.1'!$F$10</definedName>
    <definedName name="solver_lhs3" localSheetId="3" hidden="1">'Planning 8.1 (2)'!$P$5:$P$10</definedName>
    <definedName name="solver_lhs3" localSheetId="1" hidden="1">'Planning 8.1 (3)'!$M$5:$M$10</definedName>
    <definedName name="solver_lhs3" localSheetId="4" hidden="1">'Planning 8.4'!$G$10</definedName>
    <definedName name="solver_lhs4" localSheetId="5" hidden="1">'Planning'!$M$5:$M$10</definedName>
    <definedName name="solver_lhs4" localSheetId="2" hidden="1">'Planning 8.1'!$B$5:$I$10</definedName>
    <definedName name="solver_lhs4" localSheetId="3" hidden="1">'Planning 8.1 (2)'!$M$5:$M$10</definedName>
    <definedName name="solver_lhs4" localSheetId="1" hidden="1">'Planning 8.1 (3)'!$N$5:$N$10</definedName>
    <definedName name="solver_lhs4" localSheetId="4" hidden="1">'Planning 8.4'!$M$5:$M$10</definedName>
    <definedName name="solver_lhs5" localSheetId="5" hidden="1">'Planning'!$N$5:$N$10</definedName>
    <definedName name="solver_lhs5" localSheetId="2" hidden="1">'Planning 8.1'!$M$5:$M$10</definedName>
    <definedName name="solver_lhs5" localSheetId="3" hidden="1">'Planning 8.1 (2)'!$N$5:$N$10</definedName>
    <definedName name="solver_lhs5" localSheetId="1" hidden="1">'Planning 8.1 (3)'!$O$5:$O$10</definedName>
    <definedName name="solver_lhs5" localSheetId="4" hidden="1">'Planning 8.4'!$N$5:$N$10</definedName>
    <definedName name="solver_lhs6" localSheetId="5" hidden="1">'Planning'!$O$5:$O$10</definedName>
    <definedName name="solver_lhs6" localSheetId="2" hidden="1">'Planning 8.1'!$N$5:$N$10</definedName>
    <definedName name="solver_lhs6" localSheetId="3" hidden="1">'Planning 8.1 (2)'!$O$5:$O$10</definedName>
    <definedName name="solver_lhs6" localSheetId="1" hidden="1">'Planning 8.1 (3)'!$G$10</definedName>
    <definedName name="solver_lhs6" localSheetId="4" hidden="1">'Planning 8.4'!$O$5:$O$10</definedName>
    <definedName name="solver_lhs7" localSheetId="5" hidden="1">'Planning'!$P$5:$P$10</definedName>
    <definedName name="solver_lhs7" localSheetId="2" hidden="1">'Planning 8.1'!$O$5:$O$10</definedName>
    <definedName name="solver_lhs7" localSheetId="3" hidden="1">'Planning 8.1 (2)'!$G$10</definedName>
    <definedName name="solver_lhs7" localSheetId="1" hidden="1">'Planning 8.1 (3)'!$P$5:$P$10</definedName>
    <definedName name="solver_lhs7" localSheetId="4" hidden="1">'Planning 8.4'!$P$5:$P$10</definedName>
    <definedName name="solver_lhs8" localSheetId="5" hidden="1">'Planning'!$G$5:$G$10</definedName>
    <definedName name="solver_lhs8" localSheetId="2" hidden="1">'Planning 8.1'!$G$10</definedName>
    <definedName name="solver_lhs8" localSheetId="3" hidden="1">'Planning 8.1 (2)'!$G$10</definedName>
    <definedName name="solver_lhs8" localSheetId="1" hidden="1">'Planning 8.1 (3)'!$G$10</definedName>
    <definedName name="solver_lhs8" localSheetId="4" hidden="1">'Planning 8.4'!$G$5:$G$10</definedName>
    <definedName name="solver_lin" localSheetId="5" hidden="1">1</definedName>
    <definedName name="solver_lin" localSheetId="2" hidden="1">1</definedName>
    <definedName name="solver_lin" localSheetId="3" hidden="1">1</definedName>
    <definedName name="solver_lin" localSheetId="1" hidden="1">1</definedName>
    <definedName name="solver_lin" localSheetId="4" hidden="1">1</definedName>
    <definedName name="solver_mip" localSheetId="5" hidden="1">1000</definedName>
    <definedName name="solver_mip" localSheetId="2" hidden="1">1000</definedName>
    <definedName name="solver_mip" localSheetId="3" hidden="1">1000</definedName>
    <definedName name="solver_mip" localSheetId="1" hidden="1">1000</definedName>
    <definedName name="solver_mip" localSheetId="4" hidden="1">1000</definedName>
    <definedName name="solver_mni" localSheetId="5" hidden="1">30</definedName>
    <definedName name="solver_mni" localSheetId="2" hidden="1">30</definedName>
    <definedName name="solver_mni" localSheetId="1" hidden="1">30</definedName>
    <definedName name="solver_mrt" localSheetId="5" hidden="1">0.075</definedName>
    <definedName name="solver_mrt" localSheetId="2" hidden="1">0.075</definedName>
    <definedName name="solver_mrt" localSheetId="1" hidden="1">0.075</definedName>
    <definedName name="solver_msl" localSheetId="5" hidden="1">2</definedName>
    <definedName name="solver_msl" localSheetId="2" hidden="1">2</definedName>
    <definedName name="solver_msl" localSheetId="1" hidden="1">2</definedName>
    <definedName name="solver_neg" localSheetId="5" hidden="1">2</definedName>
    <definedName name="solver_neg" localSheetId="2" hidden="1">2</definedName>
    <definedName name="solver_neg" localSheetId="3" hidden="1">2</definedName>
    <definedName name="solver_neg" localSheetId="1" hidden="1">2</definedName>
    <definedName name="solver_neg" localSheetId="4" hidden="1">2</definedName>
    <definedName name="solver_nod" localSheetId="5" hidden="1">1000</definedName>
    <definedName name="solver_nod" localSheetId="2" hidden="1">1000</definedName>
    <definedName name="solver_nod" localSheetId="3" hidden="1">1000</definedName>
    <definedName name="solver_nod" localSheetId="1" hidden="1">1000</definedName>
    <definedName name="solver_nod" localSheetId="4" hidden="1">1000</definedName>
    <definedName name="solver_num" localSheetId="5" hidden="1">7</definedName>
    <definedName name="solver_num" localSheetId="2" hidden="1">7</definedName>
    <definedName name="solver_num" localSheetId="3" hidden="1">7</definedName>
    <definedName name="solver_num" localSheetId="1" hidden="1">7</definedName>
    <definedName name="solver_num" localSheetId="4" hidden="1">7</definedName>
    <definedName name="solver_nwt" localSheetId="5" hidden="1">1</definedName>
    <definedName name="solver_nwt" localSheetId="2" hidden="1">1</definedName>
    <definedName name="solver_nwt" localSheetId="3" hidden="1">1</definedName>
    <definedName name="solver_nwt" localSheetId="1" hidden="1">1</definedName>
    <definedName name="solver_nwt" localSheetId="4" hidden="1">1</definedName>
    <definedName name="solver_ofx" localSheetId="5" hidden="1">2</definedName>
    <definedName name="solver_ofx" localSheetId="2" hidden="1">2</definedName>
    <definedName name="solver_ofx" localSheetId="3" hidden="1">2</definedName>
    <definedName name="solver_ofx" localSheetId="1" hidden="1">2</definedName>
    <definedName name="solver_ofx" localSheetId="4" hidden="1">2</definedName>
    <definedName name="solver_opt" localSheetId="5" hidden="1">'Planning'!$C$22</definedName>
    <definedName name="solver_opt" localSheetId="2" hidden="1">'Planning 8.1'!$C$22</definedName>
    <definedName name="solver_opt" localSheetId="3" hidden="1">'Planning 8.1 (2)'!$C$22</definedName>
    <definedName name="solver_opt" localSheetId="1" hidden="1">'Planning 8.1 (3)'!$C$22</definedName>
    <definedName name="solver_opt" localSheetId="4" hidden="1">'Planning 8.4'!$C$22</definedName>
    <definedName name="solver_piv" localSheetId="5" hidden="1">0.000001</definedName>
    <definedName name="solver_piv" localSheetId="2" hidden="1">0.000001</definedName>
    <definedName name="solver_piv" localSheetId="3" hidden="1">0.000001</definedName>
    <definedName name="solver_piv" localSheetId="1" hidden="1">0.000001</definedName>
    <definedName name="solver_piv" localSheetId="4" hidden="1">0.000001</definedName>
    <definedName name="solver_pre" localSheetId="5" hidden="1">0.000001</definedName>
    <definedName name="solver_pre" localSheetId="2" hidden="1">0.000001</definedName>
    <definedName name="solver_pre" localSheetId="3" hidden="1">0.000001</definedName>
    <definedName name="solver_pre" localSheetId="1" hidden="1">0.000001</definedName>
    <definedName name="solver_pre" localSheetId="4" hidden="1">0.000001</definedName>
    <definedName name="solver_pro" localSheetId="5" hidden="1">2</definedName>
    <definedName name="solver_pro" localSheetId="2" hidden="1">2</definedName>
    <definedName name="solver_pro" localSheetId="3" hidden="1">2</definedName>
    <definedName name="solver_pro" localSheetId="1" hidden="1">2</definedName>
    <definedName name="solver_pro" localSheetId="4" hidden="1">2</definedName>
    <definedName name="solver_rbv" localSheetId="5" hidden="1">1</definedName>
    <definedName name="solver_rbv" localSheetId="2" hidden="1">1</definedName>
    <definedName name="solver_rbv" localSheetId="1" hidden="1">1</definedName>
    <definedName name="solver_red" localSheetId="5" hidden="1">0.000001</definedName>
    <definedName name="solver_red" localSheetId="2" hidden="1">0.000001</definedName>
    <definedName name="solver_red" localSheetId="3" hidden="1">0.000001</definedName>
    <definedName name="solver_red" localSheetId="1" hidden="1">0.000001</definedName>
    <definedName name="solver_red" localSheetId="4" hidden="1">0.000001</definedName>
    <definedName name="solver_rel1" localSheetId="5" hidden="1">3</definedName>
    <definedName name="solver_rel1" localSheetId="2" hidden="1">2</definedName>
    <definedName name="solver_rel1" localSheetId="3" hidden="1">3</definedName>
    <definedName name="solver_rel1" localSheetId="1" hidden="1">3</definedName>
    <definedName name="solver_rel1" localSheetId="4" hidden="1">3</definedName>
    <definedName name="solver_rel2" localSheetId="5" hidden="1">3</definedName>
    <definedName name="solver_rel2" localSheetId="2" hidden="1">3</definedName>
    <definedName name="solver_rel2" localSheetId="3" hidden="1">3</definedName>
    <definedName name="solver_rel2" localSheetId="1" hidden="1">3</definedName>
    <definedName name="solver_rel2" localSheetId="4" hidden="1">3</definedName>
    <definedName name="solver_rel3" localSheetId="5" hidden="1">1</definedName>
    <definedName name="solver_rel3" localSheetId="2" hidden="1">3</definedName>
    <definedName name="solver_rel3" localSheetId="3" hidden="1">3</definedName>
    <definedName name="solver_rel3" localSheetId="1" hidden="1">2</definedName>
    <definedName name="solver_rel3" localSheetId="4" hidden="1">1</definedName>
    <definedName name="solver_rel4" localSheetId="5" hidden="1">2</definedName>
    <definedName name="solver_rel4" localSheetId="2" hidden="1">3</definedName>
    <definedName name="solver_rel4" localSheetId="3" hidden="1">2</definedName>
    <definedName name="solver_rel4" localSheetId="1" hidden="1">3</definedName>
    <definedName name="solver_rel4" localSheetId="4" hidden="1">2</definedName>
    <definedName name="solver_rel5" localSheetId="5" hidden="1">3</definedName>
    <definedName name="solver_rel5" localSheetId="2" hidden="1">2</definedName>
    <definedName name="solver_rel5" localSheetId="3" hidden="1">3</definedName>
    <definedName name="solver_rel5" localSheetId="1" hidden="1">2</definedName>
    <definedName name="solver_rel5" localSheetId="4" hidden="1">3</definedName>
    <definedName name="solver_rel6" localSheetId="5" hidden="1">2</definedName>
    <definedName name="solver_rel6" localSheetId="2" hidden="1">3</definedName>
    <definedName name="solver_rel6" localSheetId="3" hidden="1">2</definedName>
    <definedName name="solver_rel6" localSheetId="1" hidden="1">2</definedName>
    <definedName name="solver_rel6" localSheetId="4" hidden="1">2</definedName>
    <definedName name="solver_rel7" localSheetId="5" hidden="1">3</definedName>
    <definedName name="solver_rel7" localSheetId="2" hidden="1">2</definedName>
    <definedName name="solver_rel7" localSheetId="3" hidden="1">2</definedName>
    <definedName name="solver_rel7" localSheetId="1" hidden="1">3</definedName>
    <definedName name="solver_rel7" localSheetId="4" hidden="1">3</definedName>
    <definedName name="solver_rel8" localSheetId="5" hidden="1">1</definedName>
    <definedName name="solver_rel8" localSheetId="2" hidden="1">2</definedName>
    <definedName name="solver_rel8" localSheetId="3" hidden="1">2</definedName>
    <definedName name="solver_rel8" localSheetId="1" hidden="1">2</definedName>
    <definedName name="solver_rel8" localSheetId="4" hidden="1">1</definedName>
    <definedName name="solver_reo" localSheetId="5" hidden="1">2</definedName>
    <definedName name="solver_reo" localSheetId="2" hidden="1">2</definedName>
    <definedName name="solver_reo" localSheetId="3" hidden="1">2</definedName>
    <definedName name="solver_reo" localSheetId="1" hidden="1">2</definedName>
    <definedName name="solver_reo" localSheetId="4" hidden="1">2</definedName>
    <definedName name="solver_rep" localSheetId="5" hidden="1">2</definedName>
    <definedName name="solver_rep" localSheetId="2" hidden="1">2</definedName>
    <definedName name="solver_rep" localSheetId="3" hidden="1">2</definedName>
    <definedName name="solver_rep" localSheetId="1" hidden="1">2</definedName>
    <definedName name="solver_rep" localSheetId="4" hidden="1">2</definedName>
    <definedName name="solver_rhs1" localSheetId="5" hidden="1">0</definedName>
    <definedName name="solver_rhs1" localSheetId="2" hidden="1">0</definedName>
    <definedName name="solver_rhs1" localSheetId="3" hidden="1">0</definedName>
    <definedName name="solver_rhs1" localSheetId="1" hidden="1">0</definedName>
    <definedName name="solver_rhs1" localSheetId="4" hidden="1">0</definedName>
    <definedName name="solver_rhs2" localSheetId="5" hidden="1">500</definedName>
    <definedName name="solver_rhs2" localSheetId="2" hidden="1">0</definedName>
    <definedName name="solver_rhs2" localSheetId="3" hidden="1">500</definedName>
    <definedName name="solver_rhs2" localSheetId="1" hidden="1">500</definedName>
    <definedName name="solver_rhs2" localSheetId="4" hidden="1">500</definedName>
    <definedName name="solver_rhs3" localSheetId="5" hidden="1">0</definedName>
    <definedName name="solver_rhs3" localSheetId="2" hidden="1">500</definedName>
    <definedName name="solver_rhs3" localSheetId="3" hidden="1">0</definedName>
    <definedName name="solver_rhs3" localSheetId="1" hidden="1">0</definedName>
    <definedName name="solver_rhs3" localSheetId="4" hidden="1">0</definedName>
    <definedName name="solver_rhs4" localSheetId="5" hidden="1">0</definedName>
    <definedName name="solver_rhs4" localSheetId="2" hidden="1">0</definedName>
    <definedName name="solver_rhs4" localSheetId="3" hidden="1">0</definedName>
    <definedName name="solver_rhs4" localSheetId="1" hidden="1">0</definedName>
    <definedName name="solver_rhs4" localSheetId="4" hidden="1">0</definedName>
    <definedName name="solver_rhs5" localSheetId="5" hidden="1">0</definedName>
    <definedName name="solver_rhs5" localSheetId="2" hidden="1">0</definedName>
    <definedName name="solver_rhs5" localSheetId="3" hidden="1">0</definedName>
    <definedName name="solver_rhs5" localSheetId="1" hidden="1">0</definedName>
    <definedName name="solver_rhs5" localSheetId="4" hidden="1">0</definedName>
    <definedName name="solver_rhs6" localSheetId="5" hidden="1">0</definedName>
    <definedName name="solver_rhs6" localSheetId="2" hidden="1">0</definedName>
    <definedName name="solver_rhs6" localSheetId="3" hidden="1">0</definedName>
    <definedName name="solver_rhs6" localSheetId="1" hidden="1">0</definedName>
    <definedName name="solver_rhs6" localSheetId="4" hidden="1">0</definedName>
    <definedName name="solver_rhs7" localSheetId="5" hidden="1">0</definedName>
    <definedName name="solver_rhs7" localSheetId="2" hidden="1">0</definedName>
    <definedName name="solver_rhs7" localSheetId="3" hidden="1">0</definedName>
    <definedName name="solver_rhs7" localSheetId="1" hidden="1">0</definedName>
    <definedName name="solver_rhs7" localSheetId="4" hidden="1">0</definedName>
    <definedName name="solver_rhs8" localSheetId="5" hidden="1">1000</definedName>
    <definedName name="solver_rhs8" localSheetId="2" hidden="1">0</definedName>
    <definedName name="solver_rhs8" localSheetId="3" hidden="1">0</definedName>
    <definedName name="solver_rhs8" localSheetId="1" hidden="1">0</definedName>
    <definedName name="solver_rhs8" localSheetId="4" hidden="1">1000</definedName>
    <definedName name="solver_rlx" localSheetId="5" hidden="1">2</definedName>
    <definedName name="solver_rlx" localSheetId="2" hidden="1">2</definedName>
    <definedName name="solver_rlx" localSheetId="3" hidden="1">2</definedName>
    <definedName name="solver_rlx" localSheetId="1" hidden="1">2</definedName>
    <definedName name="solver_rlx" localSheetId="4" hidden="1">2</definedName>
    <definedName name="solver_rsd" localSheetId="5" hidden="1">0</definedName>
    <definedName name="solver_rsd" localSheetId="2" hidden="1">0</definedName>
    <definedName name="solver_rsd" localSheetId="1" hidden="1">0</definedName>
    <definedName name="solver_scl" localSheetId="5" hidden="1">2</definedName>
    <definedName name="solver_scl" localSheetId="2" hidden="1">2</definedName>
    <definedName name="solver_scl" localSheetId="3" hidden="1">2</definedName>
    <definedName name="solver_scl" localSheetId="1" hidden="1">2</definedName>
    <definedName name="solver_scl" localSheetId="4" hidden="1">2</definedName>
    <definedName name="solver_sho" localSheetId="5" hidden="1">2</definedName>
    <definedName name="solver_sho" localSheetId="2" hidden="1">2</definedName>
    <definedName name="solver_sho" localSheetId="3" hidden="1">2</definedName>
    <definedName name="solver_sho" localSheetId="1" hidden="1">2</definedName>
    <definedName name="solver_sho" localSheetId="4" hidden="1">2</definedName>
    <definedName name="solver_ssz" localSheetId="5" hidden="1">100</definedName>
    <definedName name="solver_ssz" localSheetId="2" hidden="1">100</definedName>
    <definedName name="solver_ssz" localSheetId="1" hidden="1">100</definedName>
    <definedName name="solver_tim" localSheetId="5" hidden="1">100</definedName>
    <definedName name="solver_tim" localSheetId="2" hidden="1">100</definedName>
    <definedName name="solver_tim" localSheetId="3" hidden="1">100</definedName>
    <definedName name="solver_tim" localSheetId="1" hidden="1">100</definedName>
    <definedName name="solver_tim" localSheetId="4" hidden="1">100</definedName>
    <definedName name="solver_tmp" localSheetId="5" hidden="1">0</definedName>
    <definedName name="solver_tmp" localSheetId="2" hidden="1">0</definedName>
    <definedName name="solver_tmp" localSheetId="3" hidden="1">0</definedName>
    <definedName name="solver_tmp" localSheetId="1" hidden="1">0</definedName>
    <definedName name="solver_tmp" localSheetId="4" hidden="1">0</definedName>
    <definedName name="solver_tol" localSheetId="5" hidden="1">0.05</definedName>
    <definedName name="solver_tol" localSheetId="2" hidden="1">0.05</definedName>
    <definedName name="solver_tol" localSheetId="3" hidden="1">0.05</definedName>
    <definedName name="solver_tol" localSheetId="1" hidden="1">0.05</definedName>
    <definedName name="solver_tol" localSheetId="4" hidden="1">0.05</definedName>
    <definedName name="solver_typ" localSheetId="5" hidden="1">2</definedName>
    <definedName name="solver_typ" localSheetId="2" hidden="1">2</definedName>
    <definedName name="solver_typ" localSheetId="3" hidden="1">2</definedName>
    <definedName name="solver_typ" localSheetId="1" hidden="1">2</definedName>
    <definedName name="solver_typ" localSheetId="4" hidden="1">2</definedName>
    <definedName name="solver_val" localSheetId="5" hidden="1">0</definedName>
    <definedName name="solver_val" localSheetId="2" hidden="1">0</definedName>
    <definedName name="solver_val" localSheetId="3" hidden="1">0</definedName>
    <definedName name="solver_val" localSheetId="1" hidden="1">0</definedName>
    <definedName name="solver_val" localSheetId="4" hidden="1">0</definedName>
    <definedName name="solver_ver" localSheetId="5" hidden="1">3</definedName>
    <definedName name="solver_ver" localSheetId="2" hidden="1">3</definedName>
    <definedName name="solver_ver" localSheetId="3" hidden="1">2</definedName>
    <definedName name="solver_ver" localSheetId="1" hidden="1">3</definedName>
    <definedName name="solver_ver" localSheetId="4" hidden="1">2</definedName>
  </definedNames>
  <calcPr fullCalcOnLoad="1"/>
</workbook>
</file>

<file path=xl/sharedStrings.xml><?xml version="1.0" encoding="utf-8"?>
<sst xmlns="http://schemas.openxmlformats.org/spreadsheetml/2006/main" count="316" uniqueCount="85">
  <si>
    <t>Demand Forecast</t>
  </si>
  <si>
    <t>Month</t>
  </si>
  <si>
    <t>January</t>
  </si>
  <si>
    <t>February</t>
  </si>
  <si>
    <t>March</t>
  </si>
  <si>
    <t>April</t>
  </si>
  <si>
    <t>May</t>
  </si>
  <si>
    <t>June</t>
  </si>
  <si>
    <t>Costs</t>
  </si>
  <si>
    <t>Item</t>
  </si>
  <si>
    <t>Cost</t>
  </si>
  <si>
    <t>Materials cost/unit</t>
  </si>
  <si>
    <t>Inventory holding cost/unit/month</t>
  </si>
  <si>
    <t>Marginal cost of stockout/unit/month</t>
  </si>
  <si>
    <t>Hiring and training cost/worker</t>
  </si>
  <si>
    <t>Layoff cost/worker</t>
  </si>
  <si>
    <t>Labor hours required/unit</t>
  </si>
  <si>
    <t>Regular time cost/hour</t>
  </si>
  <si>
    <t>Over time cost/hour</t>
  </si>
  <si>
    <t>Marginal subcontracting cost/unit</t>
  </si>
  <si>
    <t>Period</t>
  </si>
  <si>
    <t># Hired</t>
  </si>
  <si>
    <t># Laid off</t>
  </si>
  <si>
    <t># Workforce</t>
  </si>
  <si>
    <t>Inventory</t>
  </si>
  <si>
    <t>Stockout</t>
  </si>
  <si>
    <t>Subcontract</t>
  </si>
  <si>
    <t>Production</t>
  </si>
  <si>
    <t>Demand</t>
  </si>
  <si>
    <t>Aggregate Plan Costs</t>
  </si>
  <si>
    <t>Hiring</t>
  </si>
  <si>
    <t>Lay off</t>
  </si>
  <si>
    <t>Regular time</t>
  </si>
  <si>
    <t>Over time</t>
  </si>
  <si>
    <t>Total Cost =</t>
  </si>
  <si>
    <t>Constraints</t>
  </si>
  <si>
    <t>Workforce</t>
  </si>
  <si>
    <t>Material</t>
  </si>
  <si>
    <t>Aggregate Plan Decision Variables</t>
  </si>
  <si>
    <t>Overtime</t>
  </si>
  <si>
    <t>Total Revenue =</t>
  </si>
  <si>
    <t>Price</t>
  </si>
  <si>
    <t>Profit =</t>
  </si>
  <si>
    <r>
      <t>W</t>
    </r>
    <r>
      <rPr>
        <sz val="10"/>
        <rFont val="Arial"/>
        <family val="2"/>
      </rPr>
      <t>t</t>
    </r>
  </si>
  <si>
    <r>
      <t>H</t>
    </r>
    <r>
      <rPr>
        <sz val="10"/>
        <rFont val="Arial"/>
        <family val="2"/>
      </rPr>
      <t>t</t>
    </r>
  </si>
  <si>
    <r>
      <t>L</t>
    </r>
    <r>
      <rPr>
        <sz val="10"/>
        <rFont val="Arial"/>
        <family val="2"/>
      </rPr>
      <t>t</t>
    </r>
  </si>
  <si>
    <r>
      <t>O</t>
    </r>
    <r>
      <rPr>
        <sz val="10"/>
        <rFont val="Arial"/>
        <family val="2"/>
      </rPr>
      <t>t</t>
    </r>
  </si>
  <si>
    <r>
      <t>I</t>
    </r>
    <r>
      <rPr>
        <sz val="10"/>
        <rFont val="Arial"/>
        <family val="2"/>
      </rPr>
      <t>t</t>
    </r>
  </si>
  <si>
    <r>
      <t>C</t>
    </r>
    <r>
      <rPr>
        <sz val="10"/>
        <rFont val="Arial"/>
        <family val="2"/>
      </rPr>
      <t>t</t>
    </r>
  </si>
  <si>
    <r>
      <t>S</t>
    </r>
    <r>
      <rPr>
        <sz val="10"/>
        <rFont val="Arial"/>
        <family val="2"/>
      </rPr>
      <t>t</t>
    </r>
  </si>
  <si>
    <r>
      <t>P</t>
    </r>
    <r>
      <rPr>
        <sz val="10"/>
        <rFont val="Arial"/>
        <family val="2"/>
      </rPr>
      <t>t</t>
    </r>
  </si>
  <si>
    <t>Capacity</t>
  </si>
  <si>
    <t>Base Price</t>
  </si>
  <si>
    <t>Promote? (0/1)</t>
  </si>
  <si>
    <t>Consumption</t>
  </si>
  <si>
    <t>Forward buy</t>
  </si>
  <si>
    <t>Month (1/4)</t>
  </si>
  <si>
    <t>Aggregate Planning (Chapter 8-9)</t>
  </si>
  <si>
    <t>Ht</t>
  </si>
  <si>
    <t>Lt</t>
  </si>
  <si>
    <t>Wt</t>
  </si>
  <si>
    <t>Ot</t>
  </si>
  <si>
    <t>It</t>
  </si>
  <si>
    <t>St</t>
  </si>
  <si>
    <t>Ct</t>
  </si>
  <si>
    <t>Pt</t>
  </si>
  <si>
    <t>Total</t>
  </si>
  <si>
    <t>Total</t>
  </si>
  <si>
    <t>1. Workforce</t>
  </si>
  <si>
    <t>2. Capacity</t>
  </si>
  <si>
    <t>3. Inventory</t>
  </si>
  <si>
    <t>4. Over time</t>
  </si>
  <si>
    <t>Total Profit =</t>
  </si>
  <si>
    <t>Average Inventory Level =</t>
  </si>
  <si>
    <t>Average Inventory Turnover =</t>
  </si>
  <si>
    <t>1. Workforce</t>
  </si>
  <si>
    <t>2. Capacity</t>
  </si>
  <si>
    <t>3. Inventory</t>
  </si>
  <si>
    <t>4. Over time</t>
  </si>
  <si>
    <t>Total Profit =</t>
  </si>
  <si>
    <t>Average Inventory Level =</t>
  </si>
  <si>
    <t>Average Inventory Turnover =</t>
  </si>
  <si>
    <t>Total</t>
  </si>
  <si>
    <t>Month</t>
  </si>
  <si>
    <t>hour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</si>
</sst>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#,##0.0_);\(#,##0.0\)"/>
    <numFmt numFmtId="189" formatCode="0.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#,##0.0"/>
    <numFmt numFmtId="196" formatCode="0;_ࠀ"/>
    <numFmt numFmtId="197" formatCode="0;_㠀"/>
    <numFmt numFmtId="198" formatCode="0.000000_ "/>
    <numFmt numFmtId="199" formatCode="0.00000_ "/>
    <numFmt numFmtId="200" formatCode="0.0000_ "/>
    <numFmt numFmtId="201" formatCode="0.000_ "/>
    <numFmt numFmtId="202" formatCode="0.00_ "/>
    <numFmt numFmtId="203" formatCode="0.0_ "/>
    <numFmt numFmtId="204" formatCode="0_ "/>
    <numFmt numFmtId="205" formatCode="_-* #,##0.0_-;\-* #,##0.0_-;_-* &quot;-&quot;?_-;_-@_-"/>
    <numFmt numFmtId="206" formatCode="_(* #,##0.000_);_(* \(#,##0.000\);_(* &quot;-&quot;??_);_(@_)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i/>
      <sz val="14"/>
      <name val="Arial"/>
      <family val="2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185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5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1" fillId="0" borderId="0" xfId="0" applyFont="1" applyAlignment="1">
      <alignment/>
    </xf>
    <xf numFmtId="187" fontId="1" fillId="0" borderId="0" xfId="40" applyNumberFormat="1" applyFont="1" applyAlignment="1">
      <alignment/>
    </xf>
    <xf numFmtId="0" fontId="1" fillId="0" borderId="30" xfId="0" applyFont="1" applyBorder="1" applyAlignment="1">
      <alignment/>
    </xf>
    <xf numFmtId="187" fontId="1" fillId="0" borderId="0" xfId="0" applyNumberFormat="1" applyFont="1" applyAlignment="1">
      <alignment/>
    </xf>
    <xf numFmtId="0" fontId="1" fillId="0" borderId="17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1" xfId="0" applyFont="1" applyBorder="1" applyAlignment="1">
      <alignment/>
    </xf>
    <xf numFmtId="1" fontId="1" fillId="0" borderId="0" xfId="0" applyNumberFormat="1" applyFont="1" applyAlignment="1">
      <alignment/>
    </xf>
    <xf numFmtId="3" fontId="1" fillId="33" borderId="32" xfId="0" applyNumberFormat="1" applyFont="1" applyFill="1" applyBorder="1" applyAlignment="1">
      <alignment/>
    </xf>
    <xf numFmtId="3" fontId="1" fillId="33" borderId="33" xfId="0" applyNumberFormat="1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185" fontId="1" fillId="0" borderId="34" xfId="33" applyNumberFormat="1" applyFont="1" applyFill="1" applyBorder="1" applyAlignment="1">
      <alignment/>
    </xf>
    <xf numFmtId="185" fontId="1" fillId="0" borderId="35" xfId="33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187" fontId="6" fillId="35" borderId="16" xfId="40" applyNumberFormat="1" applyFont="1" applyFill="1" applyBorder="1" applyAlignment="1">
      <alignment/>
    </xf>
    <xf numFmtId="3" fontId="1" fillId="36" borderId="36" xfId="0" applyNumberFormat="1" applyFont="1" applyFill="1" applyBorder="1" applyAlignment="1">
      <alignment/>
    </xf>
    <xf numFmtId="3" fontId="1" fillId="36" borderId="24" xfId="0" applyNumberFormat="1" applyFont="1" applyFill="1" applyBorder="1" applyAlignment="1">
      <alignment/>
    </xf>
    <xf numFmtId="0" fontId="1" fillId="36" borderId="37" xfId="0" applyFont="1" applyFill="1" applyBorder="1" applyAlignment="1">
      <alignment/>
    </xf>
    <xf numFmtId="0" fontId="1" fillId="36" borderId="38" xfId="0" applyFont="1" applyFill="1" applyBorder="1" applyAlignment="1">
      <alignment/>
    </xf>
    <xf numFmtId="187" fontId="1" fillId="36" borderId="38" xfId="40" applyNumberFormat="1" applyFont="1" applyFill="1" applyBorder="1" applyAlignment="1">
      <alignment/>
    </xf>
    <xf numFmtId="3" fontId="1" fillId="36" borderId="37" xfId="0" applyNumberFormat="1" applyFont="1" applyFill="1" applyBorder="1" applyAlignment="1">
      <alignment/>
    </xf>
    <xf numFmtId="4" fontId="1" fillId="36" borderId="38" xfId="0" applyNumberFormat="1" applyFont="1" applyFill="1" applyBorder="1" applyAlignment="1">
      <alignment/>
    </xf>
    <xf numFmtId="3" fontId="1" fillId="36" borderId="39" xfId="0" applyNumberFormat="1" applyFont="1" applyFill="1" applyBorder="1" applyAlignment="1">
      <alignment/>
    </xf>
    <xf numFmtId="4" fontId="1" fillId="36" borderId="25" xfId="0" applyNumberFormat="1" applyFont="1" applyFill="1" applyBorder="1" applyAlignment="1">
      <alignment/>
    </xf>
    <xf numFmtId="0" fontId="0" fillId="36" borderId="4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1" xfId="0" applyFill="1" applyBorder="1" applyAlignment="1">
      <alignment/>
    </xf>
    <xf numFmtId="3" fontId="1" fillId="37" borderId="32" xfId="0" applyNumberFormat="1" applyFont="1" applyFill="1" applyBorder="1" applyAlignment="1">
      <alignment/>
    </xf>
    <xf numFmtId="3" fontId="1" fillId="37" borderId="33" xfId="0" applyNumberFormat="1" applyFont="1" applyFill="1" applyBorder="1" applyAlignment="1">
      <alignment/>
    </xf>
    <xf numFmtId="1" fontId="1" fillId="38" borderId="10" xfId="0" applyNumberFormat="1" applyFont="1" applyFill="1" applyBorder="1" applyAlignment="1">
      <alignment horizontal="center"/>
    </xf>
    <xf numFmtId="1" fontId="1" fillId="38" borderId="20" xfId="0" applyNumberFormat="1" applyFont="1" applyFill="1" applyBorder="1" applyAlignment="1">
      <alignment horizontal="center"/>
    </xf>
    <xf numFmtId="1" fontId="1" fillId="38" borderId="21" xfId="0" applyNumberFormat="1" applyFont="1" applyFill="1" applyBorder="1" applyAlignment="1">
      <alignment horizontal="center"/>
    </xf>
    <xf numFmtId="1" fontId="1" fillId="38" borderId="11" xfId="0" applyNumberFormat="1" applyFont="1" applyFill="1" applyBorder="1" applyAlignment="1">
      <alignment horizontal="center"/>
    </xf>
    <xf numFmtId="1" fontId="1" fillId="38" borderId="22" xfId="0" applyNumberFormat="1" applyFont="1" applyFill="1" applyBorder="1" applyAlignment="1">
      <alignment horizontal="center"/>
    </xf>
    <xf numFmtId="1" fontId="1" fillId="38" borderId="2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Fill="1" applyBorder="1" applyAlignment="1">
      <alignment/>
    </xf>
    <xf numFmtId="3" fontId="1" fillId="37" borderId="32" xfId="0" applyNumberFormat="1" applyFont="1" applyFill="1" applyBorder="1" applyAlignment="1">
      <alignment/>
    </xf>
    <xf numFmtId="3" fontId="1" fillId="37" borderId="33" xfId="0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3" fontId="1" fillId="33" borderId="32" xfId="0" applyNumberFormat="1" applyFont="1" applyFill="1" applyBorder="1" applyAlignment="1">
      <alignment/>
    </xf>
    <xf numFmtId="3" fontId="1" fillId="33" borderId="33" xfId="0" applyNumberFormat="1" applyFont="1" applyFill="1" applyBorder="1" applyAlignment="1">
      <alignment/>
    </xf>
    <xf numFmtId="185" fontId="1" fillId="0" borderId="34" xfId="33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3" fontId="1" fillId="33" borderId="25" xfId="0" applyNumberFormat="1" applyFont="1" applyFill="1" applyBorder="1" applyAlignment="1">
      <alignment/>
    </xf>
    <xf numFmtId="185" fontId="1" fillId="0" borderId="35" xfId="33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87" fontId="1" fillId="0" borderId="0" xfId="40" applyNumberFormat="1" applyFont="1" applyAlignment="1">
      <alignment/>
    </xf>
    <xf numFmtId="187" fontId="1" fillId="0" borderId="0" xfId="0" applyNumberFormat="1" applyFont="1" applyAlignment="1">
      <alignment/>
    </xf>
    <xf numFmtId="3" fontId="1" fillId="36" borderId="36" xfId="0" applyNumberFormat="1" applyFont="1" applyFill="1" applyBorder="1" applyAlignment="1">
      <alignment/>
    </xf>
    <xf numFmtId="3" fontId="1" fillId="36" borderId="24" xfId="0" applyNumberFormat="1" applyFont="1" applyFill="1" applyBorder="1" applyAlignment="1">
      <alignment/>
    </xf>
    <xf numFmtId="0" fontId="1" fillId="36" borderId="37" xfId="0" applyFont="1" applyFill="1" applyBorder="1" applyAlignment="1">
      <alignment/>
    </xf>
    <xf numFmtId="0" fontId="1" fillId="36" borderId="38" xfId="0" applyFont="1" applyFill="1" applyBorder="1" applyAlignment="1">
      <alignment/>
    </xf>
    <xf numFmtId="187" fontId="1" fillId="36" borderId="38" xfId="40" applyNumberFormat="1" applyFont="1" applyFill="1" applyBorder="1" applyAlignment="1">
      <alignment/>
    </xf>
    <xf numFmtId="3" fontId="1" fillId="36" borderId="37" xfId="0" applyNumberFormat="1" applyFont="1" applyFill="1" applyBorder="1" applyAlignment="1">
      <alignment/>
    </xf>
    <xf numFmtId="4" fontId="1" fillId="36" borderId="38" xfId="0" applyNumberFormat="1" applyFont="1" applyFill="1" applyBorder="1" applyAlignment="1">
      <alignment/>
    </xf>
    <xf numFmtId="3" fontId="1" fillId="36" borderId="39" xfId="0" applyNumberFormat="1" applyFont="1" applyFill="1" applyBorder="1" applyAlignment="1">
      <alignment/>
    </xf>
    <xf numFmtId="4" fontId="1" fillId="36" borderId="25" xfId="0" applyNumberFormat="1" applyFont="1" applyFill="1" applyBorder="1" applyAlignment="1">
      <alignment/>
    </xf>
    <xf numFmtId="185" fontId="1" fillId="0" borderId="0" xfId="0" applyNumberFormat="1" applyFont="1" applyAlignment="1">
      <alignment/>
    </xf>
    <xf numFmtId="185" fontId="1" fillId="0" borderId="0" xfId="33" applyNumberFormat="1" applyFont="1" applyAlignment="1">
      <alignment/>
    </xf>
    <xf numFmtId="0" fontId="1" fillId="0" borderId="20" xfId="0" applyFont="1" applyBorder="1" applyAlignment="1">
      <alignment/>
    </xf>
    <xf numFmtId="0" fontId="1" fillId="39" borderId="20" xfId="0" applyFont="1" applyFill="1" applyBorder="1" applyAlignment="1">
      <alignment/>
    </xf>
    <xf numFmtId="185" fontId="1" fillId="0" borderId="20" xfId="33" applyNumberFormat="1" applyFont="1" applyBorder="1" applyAlignment="1">
      <alignment/>
    </xf>
    <xf numFmtId="185" fontId="1" fillId="39" borderId="20" xfId="33" applyNumberFormat="1" applyFont="1" applyFill="1" applyBorder="1" applyAlignment="1">
      <alignment/>
    </xf>
    <xf numFmtId="185" fontId="7" fillId="0" borderId="20" xfId="33" applyNumberFormat="1" applyFont="1" applyBorder="1" applyAlignment="1">
      <alignment/>
    </xf>
    <xf numFmtId="0" fontId="7" fillId="0" borderId="20" xfId="0" applyFont="1" applyBorder="1" applyAlignment="1">
      <alignment/>
    </xf>
    <xf numFmtId="0" fontId="8" fillId="0" borderId="0" xfId="0" applyFont="1" applyAlignment="1">
      <alignment/>
    </xf>
    <xf numFmtId="185" fontId="1" fillId="40" borderId="21" xfId="33" applyNumberFormat="1" applyFont="1" applyFill="1" applyBorder="1" applyAlignment="1">
      <alignment/>
    </xf>
    <xf numFmtId="185" fontId="1" fillId="40" borderId="23" xfId="33" applyNumberFormat="1" applyFont="1" applyFill="1" applyBorder="1" applyAlignment="1">
      <alignment/>
    </xf>
    <xf numFmtId="187" fontId="1" fillId="40" borderId="42" xfId="40" applyNumberFormat="1" applyFont="1" applyFill="1" applyBorder="1" applyAlignment="1">
      <alignment/>
    </xf>
    <xf numFmtId="187" fontId="1" fillId="40" borderId="21" xfId="40" applyNumberFormat="1" applyFont="1" applyFill="1" applyBorder="1" applyAlignment="1">
      <alignment/>
    </xf>
    <xf numFmtId="187" fontId="1" fillId="40" borderId="23" xfId="4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41" borderId="10" xfId="0" applyFill="1" applyBorder="1" applyAlignment="1">
      <alignment/>
    </xf>
    <xf numFmtId="0" fontId="0" fillId="41" borderId="20" xfId="0" applyFill="1" applyBorder="1" applyAlignment="1">
      <alignment/>
    </xf>
    <xf numFmtId="0" fontId="0" fillId="41" borderId="21" xfId="0" applyFill="1" applyBorder="1" applyAlignment="1">
      <alignment/>
    </xf>
    <xf numFmtId="3" fontId="1" fillId="41" borderId="32" xfId="0" applyNumberFormat="1" applyFont="1" applyFill="1" applyBorder="1" applyAlignment="1">
      <alignment/>
    </xf>
    <xf numFmtId="3" fontId="1" fillId="41" borderId="33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3" fontId="1" fillId="40" borderId="18" xfId="0" applyNumberFormat="1" applyFont="1" applyFill="1" applyBorder="1" applyAlignment="1">
      <alignment/>
    </xf>
    <xf numFmtId="3" fontId="1" fillId="40" borderId="19" xfId="0" applyNumberFormat="1" applyFont="1" applyFill="1" applyBorder="1" applyAlignment="1">
      <alignment/>
    </xf>
    <xf numFmtId="3" fontId="1" fillId="40" borderId="20" xfId="0" applyNumberFormat="1" applyFont="1" applyFill="1" applyBorder="1" applyAlignment="1">
      <alignment/>
    </xf>
    <xf numFmtId="3" fontId="1" fillId="40" borderId="21" xfId="0" applyNumberFormat="1" applyFont="1" applyFill="1" applyBorder="1" applyAlignment="1">
      <alignment/>
    </xf>
    <xf numFmtId="187" fontId="6" fillId="33" borderId="16" xfId="4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203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1" fillId="0" borderId="17" xfId="0" applyFont="1" applyBorder="1" applyAlignment="1">
      <alignment/>
    </xf>
    <xf numFmtId="3" fontId="1" fillId="40" borderId="18" xfId="0" applyNumberFormat="1" applyFont="1" applyFill="1" applyBorder="1" applyAlignment="1">
      <alignment/>
    </xf>
    <xf numFmtId="3" fontId="1" fillId="40" borderId="19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40" borderId="20" xfId="0" applyNumberFormat="1" applyFont="1" applyFill="1" applyBorder="1" applyAlignment="1">
      <alignment/>
    </xf>
    <xf numFmtId="3" fontId="1" fillId="40" borderId="2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3" fontId="1" fillId="40" borderId="22" xfId="0" applyNumberFormat="1" applyFont="1" applyFill="1" applyBorder="1" applyAlignment="1">
      <alignment/>
    </xf>
    <xf numFmtId="3" fontId="1" fillId="40" borderId="23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7" fillId="0" borderId="34" xfId="33" applyNumberFormat="1" applyFont="1" applyFill="1" applyBorder="1" applyAlignment="1">
      <alignment/>
    </xf>
    <xf numFmtId="185" fontId="7" fillId="0" borderId="35" xfId="33" applyNumberFormat="1" applyFont="1" applyFill="1" applyBorder="1" applyAlignment="1">
      <alignment/>
    </xf>
    <xf numFmtId="3" fontId="44" fillId="41" borderId="32" xfId="0" applyNumberFormat="1" applyFont="1" applyFill="1" applyBorder="1" applyAlignment="1">
      <alignment/>
    </xf>
    <xf numFmtId="0" fontId="1" fillId="0" borderId="43" xfId="0" applyFont="1" applyBorder="1" applyAlignment="1">
      <alignment/>
    </xf>
    <xf numFmtId="3" fontId="1" fillId="40" borderId="44" xfId="0" applyNumberFormat="1" applyFont="1" applyFill="1" applyBorder="1" applyAlignment="1">
      <alignment/>
    </xf>
    <xf numFmtId="3" fontId="1" fillId="40" borderId="45" xfId="0" applyNumberFormat="1" applyFont="1" applyFill="1" applyBorder="1" applyAlignment="1">
      <alignment/>
    </xf>
    <xf numFmtId="0" fontId="1" fillId="7" borderId="13" xfId="0" applyFont="1" applyFill="1" applyBorder="1" applyAlignment="1">
      <alignment/>
    </xf>
    <xf numFmtId="3" fontId="1" fillId="7" borderId="14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185" fontId="44" fillId="0" borderId="20" xfId="33" applyNumberFormat="1" applyFont="1" applyBorder="1" applyAlignment="1">
      <alignment/>
    </xf>
    <xf numFmtId="0" fontId="44" fillId="0" borderId="20" xfId="0" applyFont="1" applyBorder="1" applyAlignment="1">
      <alignment/>
    </xf>
    <xf numFmtId="0" fontId="1" fillId="42" borderId="20" xfId="0" applyFont="1" applyFill="1" applyBorder="1" applyAlignment="1">
      <alignment/>
    </xf>
    <xf numFmtId="185" fontId="1" fillId="42" borderId="20" xfId="33" applyNumberFormat="1" applyFont="1" applyFill="1" applyBorder="1" applyAlignment="1">
      <alignment/>
    </xf>
    <xf numFmtId="0" fontId="44" fillId="42" borderId="0" xfId="0" applyFont="1" applyFill="1" applyAlignment="1">
      <alignment/>
    </xf>
    <xf numFmtId="185" fontId="7" fillId="42" borderId="0" xfId="33" applyNumberFormat="1" applyFont="1" applyFill="1" applyAlignment="1">
      <alignment/>
    </xf>
    <xf numFmtId="185" fontId="1" fillId="40" borderId="21" xfId="33" applyNumberFormat="1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6"/>
  <sheetViews>
    <sheetView showGridLines="0" tabSelected="1" zoomScale="130" zoomScaleNormal="130" zoomScalePageLayoutView="0" workbookViewId="0" topLeftCell="A1">
      <selection activeCell="E15" sqref="E15"/>
    </sheetView>
  </sheetViews>
  <sheetFormatPr defaultColWidth="9.140625" defaultRowHeight="12.75"/>
  <cols>
    <col min="1" max="1" width="33.57421875" style="0" customWidth="1"/>
    <col min="2" max="2" width="17.00390625" style="0" bestFit="1" customWidth="1"/>
  </cols>
  <sheetData>
    <row r="1" ht="15">
      <c r="A1" s="1" t="s">
        <v>57</v>
      </c>
    </row>
    <row r="3" ht="12.75">
      <c r="A3" s="2" t="s">
        <v>0</v>
      </c>
    </row>
    <row r="4" ht="13.5" thickBot="1"/>
    <row r="5" spans="1:2" ht="13.5" thickBot="1">
      <c r="A5" s="34" t="s">
        <v>1</v>
      </c>
      <c r="B5" s="35" t="s">
        <v>0</v>
      </c>
    </row>
    <row r="6" spans="1:2" ht="12.75">
      <c r="A6" s="36" t="s">
        <v>2</v>
      </c>
      <c r="B6" s="103">
        <v>1600</v>
      </c>
    </row>
    <row r="7" spans="1:2" ht="12.75">
      <c r="A7" s="36" t="s">
        <v>3</v>
      </c>
      <c r="B7" s="103">
        <v>3000</v>
      </c>
    </row>
    <row r="8" spans="1:2" ht="12.75">
      <c r="A8" s="36" t="s">
        <v>4</v>
      </c>
      <c r="B8" s="103">
        <v>3200</v>
      </c>
    </row>
    <row r="9" spans="1:2" ht="12.75">
      <c r="A9" s="36" t="s">
        <v>5</v>
      </c>
      <c r="B9" s="103">
        <v>3800</v>
      </c>
    </row>
    <row r="10" spans="1:2" ht="12.75">
      <c r="A10" s="36" t="s">
        <v>6</v>
      </c>
      <c r="B10" s="103">
        <v>2200</v>
      </c>
    </row>
    <row r="11" spans="1:2" ht="13.5" thickBot="1">
      <c r="A11" s="37" t="s">
        <v>7</v>
      </c>
      <c r="B11" s="104">
        <v>2200</v>
      </c>
    </row>
    <row r="12" spans="1:2" ht="12.75">
      <c r="A12" s="28"/>
      <c r="B12" s="28"/>
    </row>
    <row r="13" spans="1:2" ht="12.75">
      <c r="A13" s="18" t="s">
        <v>8</v>
      </c>
      <c r="B13" s="28"/>
    </row>
    <row r="14" spans="1:2" ht="13.5" thickBot="1">
      <c r="A14" s="28"/>
      <c r="B14" s="28"/>
    </row>
    <row r="15" spans="1:2" ht="13.5" thickBot="1">
      <c r="A15" s="34" t="s">
        <v>9</v>
      </c>
      <c r="B15" s="35" t="s">
        <v>10</v>
      </c>
    </row>
    <row r="16" spans="1:2" ht="12.75">
      <c r="A16" s="38" t="s">
        <v>11</v>
      </c>
      <c r="B16" s="105">
        <v>10</v>
      </c>
    </row>
    <row r="17" spans="1:2" ht="12.75">
      <c r="A17" s="144" t="s">
        <v>12</v>
      </c>
      <c r="B17" s="106">
        <v>2</v>
      </c>
    </row>
    <row r="18" spans="1:2" ht="12.75">
      <c r="A18" s="36" t="s">
        <v>13</v>
      </c>
      <c r="B18" s="106">
        <v>5</v>
      </c>
    </row>
    <row r="19" spans="1:2" ht="12.75">
      <c r="A19" s="36" t="s">
        <v>14</v>
      </c>
      <c r="B19" s="106">
        <v>300</v>
      </c>
    </row>
    <row r="20" spans="1:2" ht="12.75">
      <c r="A20" s="36" t="s">
        <v>15</v>
      </c>
      <c r="B20" s="106">
        <v>500</v>
      </c>
    </row>
    <row r="21" spans="1:3" ht="12.75">
      <c r="A21" s="36" t="s">
        <v>16</v>
      </c>
      <c r="B21" s="151">
        <v>4</v>
      </c>
      <c r="C21" s="70" t="s">
        <v>84</v>
      </c>
    </row>
    <row r="22" spans="1:2" ht="12.75">
      <c r="A22" s="36" t="s">
        <v>17</v>
      </c>
      <c r="B22" s="106">
        <v>4</v>
      </c>
    </row>
    <row r="23" spans="1:2" ht="12.75">
      <c r="A23" s="36" t="s">
        <v>18</v>
      </c>
      <c r="B23" s="106">
        <v>6</v>
      </c>
    </row>
    <row r="24" spans="1:2" ht="13.5" thickBot="1">
      <c r="A24" s="37" t="s">
        <v>19</v>
      </c>
      <c r="B24" s="107">
        <v>30</v>
      </c>
    </row>
    <row r="26" ht="12.75">
      <c r="A26" s="2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P37"/>
  <sheetViews>
    <sheetView showGridLines="0" zoomScale="120" zoomScaleNormal="120" zoomScalePageLayoutView="0" workbookViewId="0" topLeftCell="A1">
      <selection activeCell="M5" sqref="M5"/>
    </sheetView>
  </sheetViews>
  <sheetFormatPr defaultColWidth="9.140625" defaultRowHeight="12.75"/>
  <cols>
    <col min="1" max="1" width="9.28125" style="0" bestFit="1" customWidth="1"/>
    <col min="2" max="2" width="8.00390625" style="0" bestFit="1" customWidth="1"/>
    <col min="3" max="3" width="10.28125" style="0" bestFit="1" customWidth="1"/>
    <col min="4" max="4" width="13.00390625" style="0" bestFit="1" customWidth="1"/>
    <col min="5" max="5" width="9.7109375" style="0" bestFit="1" customWidth="1"/>
    <col min="6" max="6" width="9.8515625" style="0" bestFit="1" customWidth="1"/>
    <col min="7" max="7" width="11.7109375" style="0" bestFit="1" customWidth="1"/>
    <col min="8" max="8" width="12.421875" style="0" bestFit="1" customWidth="1"/>
    <col min="9" max="9" width="11.421875" style="0" bestFit="1" customWidth="1"/>
    <col min="10" max="10" width="9.28125" style="0" bestFit="1" customWidth="1"/>
    <col min="11" max="11" width="5.421875" style="0" customWidth="1"/>
    <col min="12" max="12" width="2.7109375" style="0" customWidth="1"/>
    <col min="13" max="13" width="13.00390625" style="0" customWidth="1"/>
    <col min="14" max="14" width="11.421875" style="0" customWidth="1"/>
    <col min="15" max="15" width="12.8515625" style="0" customWidth="1"/>
    <col min="16" max="16" width="13.140625" style="0" bestFit="1" customWidth="1"/>
  </cols>
  <sheetData>
    <row r="1" spans="1:13" ht="19.5" thickBot="1">
      <c r="A1" s="108" t="s">
        <v>38</v>
      </c>
      <c r="M1" s="108" t="s">
        <v>35</v>
      </c>
    </row>
    <row r="2" spans="1:9" ht="18.75" thickBot="1">
      <c r="A2" s="26"/>
      <c r="B2" s="24" t="s">
        <v>44</v>
      </c>
      <c r="C2" s="24" t="s">
        <v>45</v>
      </c>
      <c r="D2" s="24" t="s">
        <v>43</v>
      </c>
      <c r="E2" s="24" t="s">
        <v>46</v>
      </c>
      <c r="F2" s="24" t="s">
        <v>47</v>
      </c>
      <c r="G2" s="24" t="s">
        <v>49</v>
      </c>
      <c r="H2" s="24" t="s">
        <v>48</v>
      </c>
      <c r="I2" s="22" t="s">
        <v>50</v>
      </c>
    </row>
    <row r="3" spans="1:16" ht="13.5" thickBot="1">
      <c r="A3" s="27" t="s">
        <v>20</v>
      </c>
      <c r="B3" s="25" t="s">
        <v>21</v>
      </c>
      <c r="C3" s="25" t="s">
        <v>22</v>
      </c>
      <c r="D3" s="25" t="s">
        <v>23</v>
      </c>
      <c r="E3" s="25" t="s">
        <v>39</v>
      </c>
      <c r="F3" s="25" t="s">
        <v>24</v>
      </c>
      <c r="G3" s="25" t="s">
        <v>25</v>
      </c>
      <c r="H3" s="25" t="s">
        <v>26</v>
      </c>
      <c r="I3" s="23" t="s">
        <v>27</v>
      </c>
      <c r="J3" s="5" t="s">
        <v>28</v>
      </c>
      <c r="K3" s="9" t="s">
        <v>41</v>
      </c>
      <c r="M3" s="6" t="s">
        <v>68</v>
      </c>
      <c r="N3" s="7" t="s">
        <v>69</v>
      </c>
      <c r="O3" s="7" t="s">
        <v>70</v>
      </c>
      <c r="P3" s="8" t="s">
        <v>71</v>
      </c>
    </row>
    <row r="4" spans="1:16" ht="12.75">
      <c r="A4" s="71">
        <v>0</v>
      </c>
      <c r="B4" s="112">
        <v>0</v>
      </c>
      <c r="C4" s="112">
        <v>0</v>
      </c>
      <c r="D4" s="137">
        <v>80</v>
      </c>
      <c r="E4" s="112">
        <v>0</v>
      </c>
      <c r="F4" s="137">
        <v>1000</v>
      </c>
      <c r="G4" s="112">
        <v>0</v>
      </c>
      <c r="H4" s="112">
        <v>0</v>
      </c>
      <c r="I4" s="112">
        <v>0</v>
      </c>
      <c r="J4" s="74"/>
      <c r="K4" s="74"/>
      <c r="M4" s="109"/>
      <c r="N4" s="110"/>
      <c r="O4" s="110"/>
      <c r="P4" s="111"/>
    </row>
    <row r="5" spans="1:16" ht="12.75">
      <c r="A5" s="71">
        <v>1</v>
      </c>
      <c r="B5" s="75">
        <v>0</v>
      </c>
      <c r="C5" s="75">
        <v>0</v>
      </c>
      <c r="D5" s="75">
        <v>0</v>
      </c>
      <c r="E5" s="75">
        <v>0</v>
      </c>
      <c r="F5" s="75">
        <v>0</v>
      </c>
      <c r="G5" s="75">
        <v>0</v>
      </c>
      <c r="H5" s="75">
        <v>0</v>
      </c>
      <c r="I5" s="75">
        <v>0</v>
      </c>
      <c r="J5" s="77">
        <f>'Tables 8.1, 2'!B6</f>
        <v>1600</v>
      </c>
      <c r="K5" s="77">
        <f aca="true" t="shared" si="0" ref="K5:K10">IF($C$33=1,IF(A5=$C$34,$C$35-1,$C$35),$C$35)</f>
        <v>40</v>
      </c>
      <c r="M5" s="64">
        <f aca="true" t="shared" si="1" ref="M5:M10">D5-D4-B5+C5</f>
        <v>-80</v>
      </c>
      <c r="N5" s="65">
        <f aca="true" t="shared" si="2" ref="N5:N10">40*D5+(E5/4)-I5</f>
        <v>0</v>
      </c>
      <c r="O5" s="65">
        <f aca="true" t="shared" si="3" ref="O5:O10">+F4-G4+I5+H5-J5-F5+G5</f>
        <v>-600</v>
      </c>
      <c r="P5" s="66">
        <f aca="true" t="shared" si="4" ref="P5:P10">-E5+10*D5</f>
        <v>0</v>
      </c>
    </row>
    <row r="6" spans="1:16" ht="12.75">
      <c r="A6" s="71">
        <v>2</v>
      </c>
      <c r="B6" s="75">
        <v>0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7">
        <f>'Tables 8.1, 2'!B7</f>
        <v>3000</v>
      </c>
      <c r="K6" s="77">
        <f t="shared" si="0"/>
        <v>40</v>
      </c>
      <c r="M6" s="64">
        <f t="shared" si="1"/>
        <v>0</v>
      </c>
      <c r="N6" s="65">
        <f t="shared" si="2"/>
        <v>0</v>
      </c>
      <c r="O6" s="65">
        <f t="shared" si="3"/>
        <v>-3000</v>
      </c>
      <c r="P6" s="66">
        <f t="shared" si="4"/>
        <v>0</v>
      </c>
    </row>
    <row r="7" spans="1:16" ht="12.75">
      <c r="A7" s="71">
        <v>3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7">
        <f>'Tables 8.1, 2'!B8</f>
        <v>3200</v>
      </c>
      <c r="K7" s="77">
        <f t="shared" si="0"/>
        <v>40</v>
      </c>
      <c r="M7" s="64">
        <f t="shared" si="1"/>
        <v>0</v>
      </c>
      <c r="N7" s="65">
        <f t="shared" si="2"/>
        <v>0</v>
      </c>
      <c r="O7" s="65">
        <f t="shared" si="3"/>
        <v>-3200</v>
      </c>
      <c r="P7" s="66">
        <f t="shared" si="4"/>
        <v>0</v>
      </c>
    </row>
    <row r="8" spans="1:16" ht="12.75">
      <c r="A8" s="71">
        <v>4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7">
        <f>'Tables 8.1, 2'!B9</f>
        <v>3800</v>
      </c>
      <c r="K8" s="77">
        <f t="shared" si="0"/>
        <v>40</v>
      </c>
      <c r="M8" s="64">
        <f t="shared" si="1"/>
        <v>0</v>
      </c>
      <c r="N8" s="65">
        <f t="shared" si="2"/>
        <v>0</v>
      </c>
      <c r="O8" s="65">
        <f t="shared" si="3"/>
        <v>-3800</v>
      </c>
      <c r="P8" s="66">
        <f t="shared" si="4"/>
        <v>0</v>
      </c>
    </row>
    <row r="9" spans="1:16" ht="12.75">
      <c r="A9" s="71">
        <v>5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7">
        <f>'Tables 8.1, 2'!B10</f>
        <v>2200</v>
      </c>
      <c r="K9" s="77">
        <f t="shared" si="0"/>
        <v>40</v>
      </c>
      <c r="M9" s="64">
        <f t="shared" si="1"/>
        <v>0</v>
      </c>
      <c r="N9" s="65">
        <f t="shared" si="2"/>
        <v>0</v>
      </c>
      <c r="O9" s="65">
        <f t="shared" si="3"/>
        <v>-2200</v>
      </c>
      <c r="P9" s="66">
        <f t="shared" si="4"/>
        <v>0</v>
      </c>
    </row>
    <row r="10" spans="1:16" ht="13.5" thickBot="1">
      <c r="A10" s="78">
        <v>6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7">
        <f>'Tables 8.1, 2'!B11</f>
        <v>2200</v>
      </c>
      <c r="K10" s="81">
        <f t="shared" si="0"/>
        <v>40</v>
      </c>
      <c r="M10" s="67">
        <f t="shared" si="1"/>
        <v>0</v>
      </c>
      <c r="N10" s="68">
        <f t="shared" si="2"/>
        <v>0</v>
      </c>
      <c r="O10" s="68">
        <f t="shared" si="3"/>
        <v>-2200</v>
      </c>
      <c r="P10" s="69">
        <f t="shared" si="4"/>
        <v>0</v>
      </c>
    </row>
    <row r="11" spans="5:10" ht="12.75">
      <c r="E11" s="82">
        <f>AVERAGE(E4:E10)</f>
        <v>0</v>
      </c>
      <c r="F11" s="82">
        <f>AVERAGE(F4:F10)</f>
        <v>142.85714285714286</v>
      </c>
      <c r="G11" s="82">
        <f>AVERAGE(G4:G10)</f>
        <v>0</v>
      </c>
      <c r="H11" s="82">
        <f>AVERAGE(H4:H10)</f>
        <v>0</v>
      </c>
      <c r="J11" s="94">
        <f>SUM(J5:J10)</f>
        <v>16000</v>
      </c>
    </row>
    <row r="12" spans="1:10" ht="19.5" thickBot="1">
      <c r="A12" s="108" t="s">
        <v>29</v>
      </c>
      <c r="F12" s="21"/>
      <c r="J12" s="20"/>
    </row>
    <row r="13" spans="1:9" ht="13.5" thickBot="1">
      <c r="A13" s="6" t="s">
        <v>20</v>
      </c>
      <c r="B13" s="7" t="s">
        <v>30</v>
      </c>
      <c r="C13" s="7" t="s">
        <v>31</v>
      </c>
      <c r="D13" s="7" t="s">
        <v>32</v>
      </c>
      <c r="E13" s="7" t="s">
        <v>39</v>
      </c>
      <c r="F13" s="7" t="s">
        <v>24</v>
      </c>
      <c r="G13" s="7" t="s">
        <v>25</v>
      </c>
      <c r="H13" s="7" t="s">
        <v>26</v>
      </c>
      <c r="I13" s="8" t="s">
        <v>37</v>
      </c>
    </row>
    <row r="14" spans="1:9" ht="12.75">
      <c r="A14" s="114">
        <v>1</v>
      </c>
      <c r="B14" s="115">
        <f>+'Tables 8.1, 2'!$B$19*B5</f>
        <v>0</v>
      </c>
      <c r="C14" s="115">
        <f>+C5*'Tables 8.1, 2'!$B$20</f>
        <v>0</v>
      </c>
      <c r="D14" s="115">
        <f>+D5*'Tables 8.1, 2'!$B$22*8*20</f>
        <v>0</v>
      </c>
      <c r="E14" s="115">
        <f>+E5*'Tables 8.1, 2'!$B$23</f>
        <v>0</v>
      </c>
      <c r="F14" s="115">
        <f>+F5*'Tables 8.1, 2'!$B$17</f>
        <v>0</v>
      </c>
      <c r="G14" s="115">
        <f>+G5*'Tables 8.1, 2'!$B$18</f>
        <v>0</v>
      </c>
      <c r="H14" s="115">
        <f>+H5*'Tables 8.1, 2'!$B$24</f>
        <v>0</v>
      </c>
      <c r="I14" s="116">
        <f>I5*'Tables 8.1, 2'!$B$16</f>
        <v>0</v>
      </c>
    </row>
    <row r="15" spans="1:9" ht="12.75">
      <c r="A15" s="36">
        <v>2</v>
      </c>
      <c r="B15" s="117">
        <f>+'Tables 8.1, 2'!$B$19*B6</f>
        <v>0</v>
      </c>
      <c r="C15" s="117">
        <f>+C6*'Tables 8.1, 2'!$B$20</f>
        <v>0</v>
      </c>
      <c r="D15" s="117">
        <f>+D6*'Tables 8.1, 2'!$B$22*8*20</f>
        <v>0</v>
      </c>
      <c r="E15" s="117">
        <f>+E6*'Tables 8.1, 2'!$B$23</f>
        <v>0</v>
      </c>
      <c r="F15" s="117">
        <f>+F6*'Tables 8.1, 2'!$B$17</f>
        <v>0</v>
      </c>
      <c r="G15" s="117">
        <f>+G6*'Tables 8.1, 2'!$B$18</f>
        <v>0</v>
      </c>
      <c r="H15" s="117">
        <f>+H6*'Tables 8.1, 2'!$B$24</f>
        <v>0</v>
      </c>
      <c r="I15" s="118">
        <f>I6*'Tables 8.1, 2'!$B$16</f>
        <v>0</v>
      </c>
    </row>
    <row r="16" spans="1:9" ht="12.75">
      <c r="A16" s="36">
        <v>3</v>
      </c>
      <c r="B16" s="117">
        <f>+'Tables 8.1, 2'!$B$19*B7</f>
        <v>0</v>
      </c>
      <c r="C16" s="117">
        <f>+C7*'Tables 8.1, 2'!$B$20</f>
        <v>0</v>
      </c>
      <c r="D16" s="117">
        <f>+D7*'Tables 8.1, 2'!$B$22*8*20</f>
        <v>0</v>
      </c>
      <c r="E16" s="117">
        <f>+E7*'Tables 8.1, 2'!$B$23</f>
        <v>0</v>
      </c>
      <c r="F16" s="117">
        <f>+F7*'Tables 8.1, 2'!$B$17</f>
        <v>0</v>
      </c>
      <c r="G16" s="117">
        <f>+G7*'Tables 8.1, 2'!$B$18</f>
        <v>0</v>
      </c>
      <c r="H16" s="117">
        <f>+H7*'Tables 8.1, 2'!$B$24</f>
        <v>0</v>
      </c>
      <c r="I16" s="118">
        <f>I7*'Tables 8.1, 2'!$B$16</f>
        <v>0</v>
      </c>
    </row>
    <row r="17" spans="1:9" ht="12.75">
      <c r="A17" s="36">
        <v>4</v>
      </c>
      <c r="B17" s="117">
        <f>+'Tables 8.1, 2'!$B$19*B8</f>
        <v>0</v>
      </c>
      <c r="C17" s="117">
        <f>+C8*'Tables 8.1, 2'!$B$20</f>
        <v>0</v>
      </c>
      <c r="D17" s="117">
        <f>+D8*'Tables 8.1, 2'!$B$22*8*20</f>
        <v>0</v>
      </c>
      <c r="E17" s="117">
        <f>+E8*'Tables 8.1, 2'!$B$23</f>
        <v>0</v>
      </c>
      <c r="F17" s="117">
        <f>+F8*'Tables 8.1, 2'!$B$17</f>
        <v>0</v>
      </c>
      <c r="G17" s="117">
        <f>+G8*'Tables 8.1, 2'!$B$18</f>
        <v>0</v>
      </c>
      <c r="H17" s="117">
        <f>+H8*'Tables 8.1, 2'!$B$24</f>
        <v>0</v>
      </c>
      <c r="I17" s="118">
        <f>I8*'Tables 8.1, 2'!$B$16</f>
        <v>0</v>
      </c>
    </row>
    <row r="18" spans="1:9" ht="12.75">
      <c r="A18" s="36">
        <v>5</v>
      </c>
      <c r="B18" s="117">
        <f>+'Tables 8.1, 2'!$B$19*B9</f>
        <v>0</v>
      </c>
      <c r="C18" s="117">
        <f>+C9*'Tables 8.1, 2'!$B$20</f>
        <v>0</v>
      </c>
      <c r="D18" s="117">
        <f>+D9*'Tables 8.1, 2'!$B$22*8*20</f>
        <v>0</v>
      </c>
      <c r="E18" s="117">
        <f>+E9*'Tables 8.1, 2'!$B$23</f>
        <v>0</v>
      </c>
      <c r="F18" s="117">
        <f>+F9*'Tables 8.1, 2'!$B$17</f>
        <v>0</v>
      </c>
      <c r="G18" s="117">
        <f>+G9*'Tables 8.1, 2'!$B$18</f>
        <v>0</v>
      </c>
      <c r="H18" s="117">
        <f>+H9*'Tables 8.1, 2'!$B$24</f>
        <v>0</v>
      </c>
      <c r="I18" s="118">
        <f>I9*'Tables 8.1, 2'!$B$16</f>
        <v>0</v>
      </c>
    </row>
    <row r="19" spans="1:9" ht="13.5" thickBot="1">
      <c r="A19" s="138">
        <v>6</v>
      </c>
      <c r="B19" s="139">
        <f>+'Tables 8.1, 2'!$B$19*B10</f>
        <v>0</v>
      </c>
      <c r="C19" s="139">
        <f>+C10*'Tables 8.1, 2'!$B$20</f>
        <v>0</v>
      </c>
      <c r="D19" s="139">
        <f>+D10*'Tables 8.1, 2'!$B$22*8*20</f>
        <v>0</v>
      </c>
      <c r="E19" s="139">
        <f>+E10*'Tables 8.1, 2'!B23</f>
        <v>0</v>
      </c>
      <c r="F19" s="139">
        <f>+F10*'Tables 8.1, 2'!$B$17</f>
        <v>0</v>
      </c>
      <c r="G19" s="139">
        <f>+G10*'Tables 8.1, 2'!$B$18</f>
        <v>0</v>
      </c>
      <c r="H19" s="139">
        <f>+H10*'Tables 8.1, 2'!$B$24</f>
        <v>0</v>
      </c>
      <c r="I19" s="140">
        <f>I10*'Tables 8.1, 2'!$B$16</f>
        <v>0</v>
      </c>
    </row>
    <row r="20" spans="1:9" ht="13.5" thickBot="1">
      <c r="A20" s="141" t="s">
        <v>66</v>
      </c>
      <c r="B20" s="142">
        <f>SUM(B14:B19)</f>
        <v>0</v>
      </c>
      <c r="C20" s="142">
        <f aca="true" t="shared" si="5" ref="C20:I20">SUM(C14:C19)</f>
        <v>0</v>
      </c>
      <c r="D20" s="142">
        <f t="shared" si="5"/>
        <v>0</v>
      </c>
      <c r="E20" s="142">
        <f t="shared" si="5"/>
        <v>0</v>
      </c>
      <c r="F20" s="142">
        <f t="shared" si="5"/>
        <v>0</v>
      </c>
      <c r="G20" s="142">
        <f t="shared" si="5"/>
        <v>0</v>
      </c>
      <c r="H20" s="142">
        <f t="shared" si="5"/>
        <v>0</v>
      </c>
      <c r="I20" s="143">
        <f t="shared" si="5"/>
        <v>0</v>
      </c>
    </row>
    <row r="21" spans="2:9" ht="13.5" thickBot="1">
      <c r="B21" s="17"/>
      <c r="C21" s="17"/>
      <c r="D21" s="17"/>
      <c r="E21" s="17"/>
      <c r="F21" s="17"/>
      <c r="G21" s="17"/>
      <c r="H21" s="17"/>
      <c r="I21" s="17"/>
    </row>
    <row r="22" spans="1:7" s="122" customFormat="1" ht="13.5" thickBot="1">
      <c r="A22" s="2" t="s">
        <v>34</v>
      </c>
      <c r="B22" s="120"/>
      <c r="C22" s="119">
        <f>+SUM(B14:I19)</f>
        <v>0</v>
      </c>
      <c r="D22" s="121"/>
      <c r="E22" s="121"/>
      <c r="F22" s="121"/>
      <c r="G22" s="121"/>
    </row>
    <row r="23" spans="1:3" ht="12.75">
      <c r="A23" s="2" t="s">
        <v>40</v>
      </c>
      <c r="B23" s="2"/>
      <c r="C23" s="83">
        <f>SUMPRODUCT(J5:J10,K5:K10)</f>
        <v>640000</v>
      </c>
    </row>
    <row r="24" spans="1:3" ht="12.75">
      <c r="A24" s="2" t="s">
        <v>72</v>
      </c>
      <c r="C24" s="84">
        <f>C23-C22</f>
        <v>640000</v>
      </c>
    </row>
    <row r="25" spans="1:3" ht="12.75">
      <c r="A25" s="2"/>
      <c r="C25" s="84"/>
    </row>
    <row r="26" spans="1:4" ht="12.75">
      <c r="A26" s="2" t="s">
        <v>73</v>
      </c>
      <c r="C26" s="84"/>
      <c r="D26" s="123">
        <f>((F4+F10)/2+SUM(F5:F9))/A10</f>
        <v>83.33333333333333</v>
      </c>
    </row>
    <row r="27" spans="1:5" ht="12.75">
      <c r="A27" s="2" t="s">
        <v>74</v>
      </c>
      <c r="C27" s="84"/>
      <c r="D27" s="124">
        <f>D26/(SUM(J5:J10)/6)</f>
        <v>0.03125</v>
      </c>
      <c r="E27" s="70" t="s">
        <v>83</v>
      </c>
    </row>
    <row r="28" spans="1:3" ht="12.75">
      <c r="A28" s="2"/>
      <c r="C28" s="84"/>
    </row>
    <row r="29" spans="1:3" ht="12.75">
      <c r="A29" s="2"/>
      <c r="C29" s="84"/>
    </row>
    <row r="30" spans="1:3" ht="12.75">
      <c r="A30" s="2"/>
      <c r="C30" s="84"/>
    </row>
    <row r="31" spans="1:3" ht="12.75">
      <c r="A31" s="2"/>
      <c r="C31" s="84"/>
    </row>
    <row r="32" ht="4.5" customHeight="1" thickBot="1"/>
    <row r="33" spans="1:3" ht="12.75">
      <c r="A33" s="85" t="s">
        <v>53</v>
      </c>
      <c r="B33" s="59"/>
      <c r="C33" s="86">
        <v>0</v>
      </c>
    </row>
    <row r="34" spans="1:3" ht="12.75">
      <c r="A34" s="87" t="s">
        <v>56</v>
      </c>
      <c r="B34" s="60"/>
      <c r="C34" s="88">
        <v>1</v>
      </c>
    </row>
    <row r="35" spans="1:3" ht="12.75">
      <c r="A35" s="87" t="s">
        <v>52</v>
      </c>
      <c r="B35" s="60"/>
      <c r="C35" s="89">
        <v>40</v>
      </c>
    </row>
    <row r="36" spans="1:3" ht="12.75">
      <c r="A36" s="90" t="s">
        <v>54</v>
      </c>
      <c r="B36" s="60"/>
      <c r="C36" s="91">
        <v>1</v>
      </c>
    </row>
    <row r="37" spans="1:3" ht="13.5" thickBot="1">
      <c r="A37" s="92" t="s">
        <v>55</v>
      </c>
      <c r="B37" s="61"/>
      <c r="C37" s="93">
        <v>0.2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76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37"/>
  <sheetViews>
    <sheetView showGridLines="0" zoomScale="120" zoomScaleNormal="120" zoomScalePageLayoutView="0" workbookViewId="0" topLeftCell="A1">
      <selection activeCell="M5" sqref="M5"/>
    </sheetView>
  </sheetViews>
  <sheetFormatPr defaultColWidth="9.140625" defaultRowHeight="12.75"/>
  <cols>
    <col min="1" max="1" width="9.28125" style="0" bestFit="1" customWidth="1"/>
    <col min="2" max="2" width="8.00390625" style="0" bestFit="1" customWidth="1"/>
    <col min="3" max="3" width="10.28125" style="0" bestFit="1" customWidth="1"/>
    <col min="4" max="4" width="13.00390625" style="0" bestFit="1" customWidth="1"/>
    <col min="5" max="5" width="9.7109375" style="0" bestFit="1" customWidth="1"/>
    <col min="6" max="6" width="9.8515625" style="0" bestFit="1" customWidth="1"/>
    <col min="7" max="7" width="11.7109375" style="0" bestFit="1" customWidth="1"/>
    <col min="8" max="8" width="12.421875" style="0" bestFit="1" customWidth="1"/>
    <col min="9" max="9" width="11.421875" style="0" bestFit="1" customWidth="1"/>
    <col min="10" max="10" width="9.28125" style="0" bestFit="1" customWidth="1"/>
    <col min="11" max="11" width="5.421875" style="0" customWidth="1"/>
    <col min="12" max="12" width="2.7109375" style="0" customWidth="1"/>
    <col min="13" max="13" width="13.00390625" style="0" customWidth="1"/>
    <col min="14" max="14" width="11.421875" style="0" customWidth="1"/>
    <col min="15" max="15" width="12.8515625" style="0" customWidth="1"/>
    <col min="16" max="16" width="13.140625" style="0" bestFit="1" customWidth="1"/>
  </cols>
  <sheetData>
    <row r="1" spans="1:13" ht="19.5" thickBot="1">
      <c r="A1" s="108" t="s">
        <v>38</v>
      </c>
      <c r="M1" s="108" t="s">
        <v>35</v>
      </c>
    </row>
    <row r="2" spans="1:9" ht="18.75" thickBot="1">
      <c r="A2" s="26"/>
      <c r="B2" s="24" t="s">
        <v>44</v>
      </c>
      <c r="C2" s="24" t="s">
        <v>45</v>
      </c>
      <c r="D2" s="24" t="s">
        <v>43</v>
      </c>
      <c r="E2" s="24" t="s">
        <v>46</v>
      </c>
      <c r="F2" s="24" t="s">
        <v>47</v>
      </c>
      <c r="G2" s="24" t="s">
        <v>49</v>
      </c>
      <c r="H2" s="24" t="s">
        <v>48</v>
      </c>
      <c r="I2" s="22" t="s">
        <v>50</v>
      </c>
    </row>
    <row r="3" spans="1:16" ht="13.5" thickBot="1">
      <c r="A3" s="27" t="s">
        <v>20</v>
      </c>
      <c r="B3" s="25" t="s">
        <v>21</v>
      </c>
      <c r="C3" s="25" t="s">
        <v>22</v>
      </c>
      <c r="D3" s="25" t="s">
        <v>23</v>
      </c>
      <c r="E3" s="25" t="s">
        <v>39</v>
      </c>
      <c r="F3" s="25" t="s">
        <v>24</v>
      </c>
      <c r="G3" s="25" t="s">
        <v>25</v>
      </c>
      <c r="H3" s="25" t="s">
        <v>26</v>
      </c>
      <c r="I3" s="23" t="s">
        <v>27</v>
      </c>
      <c r="J3" s="5" t="s">
        <v>28</v>
      </c>
      <c r="K3" s="9" t="s">
        <v>41</v>
      </c>
      <c r="M3" s="6" t="s">
        <v>68</v>
      </c>
      <c r="N3" s="7" t="s">
        <v>69</v>
      </c>
      <c r="O3" s="7" t="s">
        <v>70</v>
      </c>
      <c r="P3" s="8" t="s">
        <v>71</v>
      </c>
    </row>
    <row r="4" spans="1:16" ht="12.75">
      <c r="A4" s="71">
        <v>0</v>
      </c>
      <c r="B4" s="112">
        <v>0</v>
      </c>
      <c r="C4" s="112">
        <v>0</v>
      </c>
      <c r="D4" s="137">
        <v>80</v>
      </c>
      <c r="E4" s="112">
        <v>0</v>
      </c>
      <c r="F4" s="137">
        <v>1000</v>
      </c>
      <c r="G4" s="112">
        <v>0</v>
      </c>
      <c r="H4" s="112">
        <v>0</v>
      </c>
      <c r="I4" s="112">
        <v>0</v>
      </c>
      <c r="J4" s="74"/>
      <c r="K4" s="74"/>
      <c r="M4" s="109"/>
      <c r="N4" s="110"/>
      <c r="O4" s="110"/>
      <c r="P4" s="111"/>
    </row>
    <row r="5" spans="1:16" ht="12.75">
      <c r="A5" s="71">
        <v>1</v>
      </c>
      <c r="B5" s="75">
        <v>0</v>
      </c>
      <c r="C5" s="75">
        <v>23.333333333333318</v>
      </c>
      <c r="D5" s="75">
        <v>56.66666666666668</v>
      </c>
      <c r="E5" s="75">
        <v>0</v>
      </c>
      <c r="F5" s="75">
        <v>1666.6666666666672</v>
      </c>
      <c r="G5" s="75">
        <v>0</v>
      </c>
      <c r="H5" s="75">
        <v>0</v>
      </c>
      <c r="I5" s="75">
        <v>2266.6666666666665</v>
      </c>
      <c r="J5" s="77">
        <f>IF($C$33=0,'Tables 8.1, 2'!B6,IF('Planning 8.1'!A5='Planning 8.1'!$C$34,'Tables 8.1, 2'!B6*(1+'Planning 8.1'!$C$36)+'Planning 8.1'!$C$37*('Tables 8.1, 2'!B7+'Tables 8.1, 2'!B8),IF('Planning 8.1'!A5&lt;=2+'Planning 8.1'!$C$34,IF(A5&gt;$C$34,(1-'Planning 8.1'!$C$37)*'Tables 8.1, 2'!B6,'Tables 8.1, 2'!B6),'Tables 8.1, 2'!B6)))</f>
        <v>1600</v>
      </c>
      <c r="K5" s="77">
        <f aca="true" t="shared" si="0" ref="K5:K10">IF($C$33=1,IF(A5=$C$34,$C$35-1,$C$35),$C$35)</f>
        <v>40</v>
      </c>
      <c r="M5" s="64">
        <f aca="true" t="shared" si="1" ref="M5:M10">D5-D4-B5+C5</f>
        <v>0</v>
      </c>
      <c r="N5" s="65">
        <f aca="true" t="shared" si="2" ref="N5:N10">40*D5+(E5/4)-I5</f>
        <v>0</v>
      </c>
      <c r="O5" s="65">
        <f aca="true" t="shared" si="3" ref="O5:O10">+F4-G4+I5+H5-J5-F5+G5</f>
        <v>-6.821210263296962E-13</v>
      </c>
      <c r="P5" s="66">
        <f aca="true" t="shared" si="4" ref="P5:P10">-E5+10*D5</f>
        <v>566.6666666666667</v>
      </c>
    </row>
    <row r="6" spans="1:16" ht="12.75">
      <c r="A6" s="71">
        <v>2</v>
      </c>
      <c r="B6" s="75">
        <v>0</v>
      </c>
      <c r="C6" s="75">
        <v>0</v>
      </c>
      <c r="D6" s="75">
        <v>56.66666666666667</v>
      </c>
      <c r="E6" s="75">
        <v>0</v>
      </c>
      <c r="F6" s="75">
        <v>933.3333333333335</v>
      </c>
      <c r="G6" s="75">
        <v>0</v>
      </c>
      <c r="H6" s="75">
        <v>0</v>
      </c>
      <c r="I6" s="75">
        <v>2266.6666666666665</v>
      </c>
      <c r="J6" s="77">
        <f>IF($C$33=0,'Tables 8.1, 2'!B7,IF('Planning 8.1'!A6='Planning 8.1'!$C$34,'Tables 8.1, 2'!B7*(1+'Planning 8.1'!$C$36)+'Planning 8.1'!$C$37*('Tables 8.1, 2'!B8+'Tables 8.1, 2'!B9),IF('Planning 8.1'!A6&lt;=2+'Planning 8.1'!$C$34,IF(A6&gt;$C$34,(1-'Planning 8.1'!$C$37)*'Tables 8.1, 2'!B7,'Tables 8.1, 2'!B7),'Tables 8.1, 2'!B7)))</f>
        <v>3000</v>
      </c>
      <c r="K6" s="77">
        <f t="shared" si="0"/>
        <v>40</v>
      </c>
      <c r="M6" s="64">
        <f t="shared" si="1"/>
        <v>-7.105427357601002E-15</v>
      </c>
      <c r="N6" s="65">
        <f t="shared" si="2"/>
        <v>0</v>
      </c>
      <c r="O6" s="65">
        <f t="shared" si="3"/>
        <v>4.547473508864641E-13</v>
      </c>
      <c r="P6" s="66">
        <f t="shared" si="4"/>
        <v>566.6666666666667</v>
      </c>
    </row>
    <row r="7" spans="1:16" ht="12.75">
      <c r="A7" s="71">
        <v>3</v>
      </c>
      <c r="B7" s="75">
        <v>0</v>
      </c>
      <c r="C7" s="75">
        <v>0</v>
      </c>
      <c r="D7" s="75">
        <v>56.66666666666667</v>
      </c>
      <c r="E7" s="75">
        <v>0</v>
      </c>
      <c r="F7" s="75">
        <v>0</v>
      </c>
      <c r="G7" s="75">
        <v>0</v>
      </c>
      <c r="H7" s="75">
        <v>0</v>
      </c>
      <c r="I7" s="75">
        <v>2266.666666666667</v>
      </c>
      <c r="J7" s="77">
        <f>IF($C$33=0,'Tables 8.1, 2'!B8,IF('Planning 8.1'!A7='Planning 8.1'!$C$34,'Tables 8.1, 2'!B8*(1+'Planning 8.1'!$C$36)+'Planning 8.1'!$C$37*('Tables 8.1, 2'!B9+'Tables 8.1, 2'!B10),IF('Planning 8.1'!A7&lt;=2+'Planning 8.1'!$C$34,IF(A7&gt;$C$34,(1-'Planning 8.1'!$C$37)*'Tables 8.1, 2'!B8,'Tables 8.1, 2'!B8),'Tables 8.1, 2'!B8)))</f>
        <v>3200</v>
      </c>
      <c r="K7" s="77">
        <f t="shared" si="0"/>
        <v>40</v>
      </c>
      <c r="M7" s="64">
        <f t="shared" si="1"/>
        <v>0</v>
      </c>
      <c r="N7" s="65">
        <f t="shared" si="2"/>
        <v>0</v>
      </c>
      <c r="O7" s="65">
        <f t="shared" si="3"/>
        <v>4.547473508864641E-13</v>
      </c>
      <c r="P7" s="66">
        <f t="shared" si="4"/>
        <v>566.6666666666667</v>
      </c>
    </row>
    <row r="8" spans="1:16" ht="12.75">
      <c r="A8" s="71">
        <v>4</v>
      </c>
      <c r="B8" s="75">
        <v>0</v>
      </c>
      <c r="C8" s="75">
        <v>0</v>
      </c>
      <c r="D8" s="75">
        <v>56.66666666666667</v>
      </c>
      <c r="E8" s="75">
        <v>0</v>
      </c>
      <c r="F8" s="75">
        <v>0</v>
      </c>
      <c r="G8" s="75">
        <v>66.66666666666663</v>
      </c>
      <c r="H8" s="75">
        <v>1466.666666666667</v>
      </c>
      <c r="I8" s="75">
        <v>2266.6666666666665</v>
      </c>
      <c r="J8" s="77">
        <f>IF($C$33=0,'Tables 8.1, 2'!B9,IF('Planning 8.1'!A8='Planning 8.1'!$C$34,'Tables 8.1, 2'!B9*(1+'Planning 8.1'!$C$36)+'Planning 8.1'!$C$37*('Tables 8.1, 2'!B10+'Tables 8.1, 2'!B11),IF('Planning 8.1'!A8&lt;=2+'Planning 8.1'!$C$34,IF(A8&gt;$C$34,(1-'Planning 8.1'!$C$37)*'Tables 8.1, 2'!B9,'Tables 8.1, 2'!B9),'Tables 8.1, 2'!B9)))</f>
        <v>3800</v>
      </c>
      <c r="K8" s="77">
        <f t="shared" si="0"/>
        <v>40</v>
      </c>
      <c r="M8" s="64">
        <f t="shared" si="1"/>
        <v>0</v>
      </c>
      <c r="N8" s="65">
        <f t="shared" si="2"/>
        <v>0</v>
      </c>
      <c r="O8" s="65">
        <f t="shared" si="3"/>
        <v>1.1368683772161603E-13</v>
      </c>
      <c r="P8" s="66">
        <f t="shared" si="4"/>
        <v>566.6666666666667</v>
      </c>
    </row>
    <row r="9" spans="1:16" ht="12.75">
      <c r="A9" s="71">
        <v>5</v>
      </c>
      <c r="B9" s="75">
        <v>0</v>
      </c>
      <c r="C9" s="75">
        <v>0</v>
      </c>
      <c r="D9" s="75">
        <v>56.66666666666667</v>
      </c>
      <c r="E9" s="75">
        <v>0</v>
      </c>
      <c r="F9" s="75">
        <v>0</v>
      </c>
      <c r="G9" s="75">
        <v>0</v>
      </c>
      <c r="H9" s="75">
        <v>0</v>
      </c>
      <c r="I9" s="75">
        <v>2266.6666666666665</v>
      </c>
      <c r="J9" s="77">
        <f>IF($C$33=0,'Tables 8.1, 2'!B10,IF('Planning 8.1'!A9='Planning 8.1'!$C$34,'Tables 8.1, 2'!B10*(1+'Planning 8.1'!$C$36)+'Planning 8.1'!$C$37*('Tables 8.1, 2'!B11+'Tables 8.1, 2'!B12),IF('Planning 8.1'!A9&lt;=2+'Planning 8.1'!$C$34,IF(A9&gt;$C$34,(1-'Planning 8.1'!$C$37)*'Tables 8.1, 2'!B10,'Tables 8.1, 2'!B10),'Tables 8.1, 2'!B10)))</f>
        <v>2200</v>
      </c>
      <c r="K9" s="77">
        <f t="shared" si="0"/>
        <v>40</v>
      </c>
      <c r="M9" s="64">
        <f t="shared" si="1"/>
        <v>0</v>
      </c>
      <c r="N9" s="65">
        <f t="shared" si="2"/>
        <v>0</v>
      </c>
      <c r="O9" s="65">
        <f t="shared" si="3"/>
        <v>0</v>
      </c>
      <c r="P9" s="66">
        <f t="shared" si="4"/>
        <v>566.6666666666667</v>
      </c>
    </row>
    <row r="10" spans="1:16" ht="13.5" thickBot="1">
      <c r="A10" s="78">
        <v>6</v>
      </c>
      <c r="B10" s="79">
        <v>0</v>
      </c>
      <c r="C10" s="79">
        <v>0</v>
      </c>
      <c r="D10" s="79">
        <v>56.66666666666667</v>
      </c>
      <c r="E10" s="79">
        <v>0</v>
      </c>
      <c r="F10" s="79">
        <v>500</v>
      </c>
      <c r="G10" s="79">
        <v>0</v>
      </c>
      <c r="H10" s="79">
        <v>433.33333333333337</v>
      </c>
      <c r="I10" s="79">
        <v>2266.6666666666665</v>
      </c>
      <c r="J10" s="81">
        <f>IF($C$33=0,'Tables 8.1, 2'!B11,IF('Planning 8.1'!A10='Planning 8.1'!$C$34,'Tables 8.1, 2'!B11*(1+'Planning 8.1'!$C$36)+'Planning 8.1'!$C$37*('Tables 8.1, 2'!B12+'Tables 8.1, 2'!B13),IF('Planning 8.1'!A10&lt;=2+'Planning 8.1'!$C$34,IF(A10&gt;$C$34,(1-'Planning 8.1'!$C$37)*'Tables 8.1, 2'!B11,'Tables 8.1, 2'!B11),'Tables 8.1, 2'!B11)))</f>
        <v>2200</v>
      </c>
      <c r="K10" s="81">
        <f t="shared" si="0"/>
        <v>40</v>
      </c>
      <c r="M10" s="67">
        <f t="shared" si="1"/>
        <v>0</v>
      </c>
      <c r="N10" s="68">
        <f t="shared" si="2"/>
        <v>0</v>
      </c>
      <c r="O10" s="68">
        <f t="shared" si="3"/>
        <v>0</v>
      </c>
      <c r="P10" s="69">
        <f t="shared" si="4"/>
        <v>566.6666666666667</v>
      </c>
    </row>
    <row r="11" spans="5:10" ht="12.75">
      <c r="E11" s="82">
        <f>AVERAGE(E4:E10)</f>
        <v>0</v>
      </c>
      <c r="F11" s="82">
        <f>AVERAGE(F4:F10)</f>
        <v>585.7142857142857</v>
      </c>
      <c r="G11" s="82">
        <f>AVERAGE(G4:G10)</f>
        <v>9.523809523809518</v>
      </c>
      <c r="H11" s="82">
        <f>AVERAGE(H4:H10)</f>
        <v>271.4285714285715</v>
      </c>
      <c r="J11" s="94">
        <f>SUM(J5:J10)</f>
        <v>16000</v>
      </c>
    </row>
    <row r="12" spans="1:10" ht="19.5" thickBot="1">
      <c r="A12" s="108" t="s">
        <v>29</v>
      </c>
      <c r="F12" s="21"/>
      <c r="J12" s="20"/>
    </row>
    <row r="13" spans="1:9" ht="13.5" thickBot="1">
      <c r="A13" s="6" t="s">
        <v>20</v>
      </c>
      <c r="B13" s="7" t="s">
        <v>30</v>
      </c>
      <c r="C13" s="7" t="s">
        <v>31</v>
      </c>
      <c r="D13" s="7" t="s">
        <v>32</v>
      </c>
      <c r="E13" s="7" t="s">
        <v>39</v>
      </c>
      <c r="F13" s="7" t="s">
        <v>24</v>
      </c>
      <c r="G13" s="7" t="s">
        <v>25</v>
      </c>
      <c r="H13" s="7" t="s">
        <v>26</v>
      </c>
      <c r="I13" s="8" t="s">
        <v>37</v>
      </c>
    </row>
    <row r="14" spans="1:9" ht="12.75">
      <c r="A14" s="114">
        <v>1</v>
      </c>
      <c r="B14" s="115">
        <f>+'Tables 8.1, 2'!$B$19*B5</f>
        <v>0</v>
      </c>
      <c r="C14" s="115">
        <f>+C5*'Tables 8.1, 2'!$B$20</f>
        <v>11666.666666666659</v>
      </c>
      <c r="D14" s="115">
        <f>+D5*'Tables 8.1, 2'!$B$22*8*20</f>
        <v>36266.66666666667</v>
      </c>
      <c r="E14" s="115">
        <f>+E5*'Tables 8.1, 2'!$B$23</f>
        <v>0</v>
      </c>
      <c r="F14" s="115">
        <f>+F5*'Tables 8.1, 2'!$B$17</f>
        <v>3333.3333333333344</v>
      </c>
      <c r="G14" s="115">
        <f>+G5*'Tables 8.1, 2'!$B$18</f>
        <v>0</v>
      </c>
      <c r="H14" s="115">
        <f>+H5*'Tables 8.1, 2'!$B$24</f>
        <v>0</v>
      </c>
      <c r="I14" s="116">
        <f>I5*'Tables 8.1, 2'!$B$16</f>
        <v>22666.666666666664</v>
      </c>
    </row>
    <row r="15" spans="1:9" ht="12.75">
      <c r="A15" s="36">
        <v>2</v>
      </c>
      <c r="B15" s="117">
        <f>+'Tables 8.1, 2'!$B$19*B6</f>
        <v>0</v>
      </c>
      <c r="C15" s="117">
        <f>+C6*'Tables 8.1, 2'!$B$20</f>
        <v>0</v>
      </c>
      <c r="D15" s="117">
        <f>+D6*'Tables 8.1, 2'!$B$22*8*20</f>
        <v>36266.66666666667</v>
      </c>
      <c r="E15" s="117">
        <f>+E6*'Tables 8.1, 2'!$B$23</f>
        <v>0</v>
      </c>
      <c r="F15" s="117">
        <f>+F6*'Tables 8.1, 2'!$B$17</f>
        <v>1866.666666666667</v>
      </c>
      <c r="G15" s="117">
        <f>+G6*'Tables 8.1, 2'!$B$18</f>
        <v>0</v>
      </c>
      <c r="H15" s="117">
        <f>+H6*'Tables 8.1, 2'!$B$24</f>
        <v>0</v>
      </c>
      <c r="I15" s="118">
        <f>I6*'Tables 8.1, 2'!$B$16</f>
        <v>22666.666666666664</v>
      </c>
    </row>
    <row r="16" spans="1:9" ht="12.75">
      <c r="A16" s="36">
        <v>3</v>
      </c>
      <c r="B16" s="117">
        <f>+'Tables 8.1, 2'!$B$19*B7</f>
        <v>0</v>
      </c>
      <c r="C16" s="117">
        <f>+C7*'Tables 8.1, 2'!$B$20</f>
        <v>0</v>
      </c>
      <c r="D16" s="117">
        <f>+D7*'Tables 8.1, 2'!$B$22*8*20</f>
        <v>36266.66666666667</v>
      </c>
      <c r="E16" s="117">
        <f>+E7*'Tables 8.1, 2'!$B$23</f>
        <v>0</v>
      </c>
      <c r="F16" s="117">
        <f>+F7*'Tables 8.1, 2'!$B$17</f>
        <v>0</v>
      </c>
      <c r="G16" s="117">
        <f>+G7*'Tables 8.1, 2'!$B$18</f>
        <v>0</v>
      </c>
      <c r="H16" s="117">
        <f>+H7*'Tables 8.1, 2'!$B$24</f>
        <v>0</v>
      </c>
      <c r="I16" s="118">
        <f>I7*'Tables 8.1, 2'!$B$16</f>
        <v>22666.66666666667</v>
      </c>
    </row>
    <row r="17" spans="1:9" ht="12.75">
      <c r="A17" s="36">
        <v>4</v>
      </c>
      <c r="B17" s="117">
        <f>+'Tables 8.1, 2'!$B$19*B8</f>
        <v>0</v>
      </c>
      <c r="C17" s="117">
        <f>+C8*'Tables 8.1, 2'!$B$20</f>
        <v>0</v>
      </c>
      <c r="D17" s="117">
        <f>+D8*'Tables 8.1, 2'!$B$22*8*20</f>
        <v>36266.66666666667</v>
      </c>
      <c r="E17" s="117">
        <f>+E8*'Tables 8.1, 2'!$B$23</f>
        <v>0</v>
      </c>
      <c r="F17" s="117">
        <f>+F8*'Tables 8.1, 2'!$B$17</f>
        <v>0</v>
      </c>
      <c r="G17" s="117">
        <f>+G8*'Tables 8.1, 2'!$B$18</f>
        <v>333.33333333333314</v>
      </c>
      <c r="H17" s="117">
        <f>+H8*'Tables 8.1, 2'!$B$24</f>
        <v>44000.00000000001</v>
      </c>
      <c r="I17" s="118">
        <f>I8*'Tables 8.1, 2'!$B$16</f>
        <v>22666.666666666664</v>
      </c>
    </row>
    <row r="18" spans="1:9" ht="12.75">
      <c r="A18" s="36">
        <v>5</v>
      </c>
      <c r="B18" s="117">
        <f>+'Tables 8.1, 2'!$B$19*B9</f>
        <v>0</v>
      </c>
      <c r="C18" s="117">
        <f>+C9*'Tables 8.1, 2'!$B$20</f>
        <v>0</v>
      </c>
      <c r="D18" s="117">
        <f>+D9*'Tables 8.1, 2'!$B$22*8*20</f>
        <v>36266.66666666667</v>
      </c>
      <c r="E18" s="117">
        <f>+E9*'Tables 8.1, 2'!$B$23</f>
        <v>0</v>
      </c>
      <c r="F18" s="117">
        <f>+F9*'Tables 8.1, 2'!$B$17</f>
        <v>0</v>
      </c>
      <c r="G18" s="117">
        <f>+G9*'Tables 8.1, 2'!$B$18</f>
        <v>0</v>
      </c>
      <c r="H18" s="117">
        <f>+H9*'Tables 8.1, 2'!$B$24</f>
        <v>0</v>
      </c>
      <c r="I18" s="118">
        <f>I9*'Tables 8.1, 2'!$B$16</f>
        <v>22666.666666666664</v>
      </c>
    </row>
    <row r="19" spans="1:9" ht="13.5" thickBot="1">
      <c r="A19" s="138">
        <v>6</v>
      </c>
      <c r="B19" s="139">
        <f>+'Tables 8.1, 2'!$B$19*B10</f>
        <v>0</v>
      </c>
      <c r="C19" s="139">
        <f>+C10*'Tables 8.1, 2'!$B$20</f>
        <v>0</v>
      </c>
      <c r="D19" s="139">
        <f>+D10*'Tables 8.1, 2'!$B$22*8*20</f>
        <v>36266.66666666667</v>
      </c>
      <c r="E19" s="139">
        <f>+E10*'Tables 8.1, 2'!B23</f>
        <v>0</v>
      </c>
      <c r="F19" s="139">
        <f>+F10*'Tables 8.1, 2'!$B$17</f>
        <v>1000</v>
      </c>
      <c r="G19" s="139">
        <f>+G10*'Tables 8.1, 2'!$B$18</f>
        <v>0</v>
      </c>
      <c r="H19" s="139">
        <f>+H10*'Tables 8.1, 2'!$B$24</f>
        <v>13000.000000000002</v>
      </c>
      <c r="I19" s="140">
        <f>I10*'Tables 8.1, 2'!$B$16</f>
        <v>22666.666666666664</v>
      </c>
    </row>
    <row r="20" spans="1:9" ht="13.5" thickBot="1">
      <c r="A20" s="141" t="s">
        <v>82</v>
      </c>
      <c r="B20" s="142">
        <f>SUM(B14:B19)</f>
        <v>0</v>
      </c>
      <c r="C20" s="142">
        <f aca="true" t="shared" si="5" ref="C20:I20">SUM(C14:C19)</f>
        <v>11666.666666666659</v>
      </c>
      <c r="D20" s="142">
        <f t="shared" si="5"/>
        <v>217600.00000000006</v>
      </c>
      <c r="E20" s="142">
        <f t="shared" si="5"/>
        <v>0</v>
      </c>
      <c r="F20" s="142">
        <f t="shared" si="5"/>
        <v>6200.000000000002</v>
      </c>
      <c r="G20" s="142">
        <f t="shared" si="5"/>
        <v>333.33333333333314</v>
      </c>
      <c r="H20" s="142">
        <f t="shared" si="5"/>
        <v>57000.00000000001</v>
      </c>
      <c r="I20" s="143">
        <f t="shared" si="5"/>
        <v>135999.99999999997</v>
      </c>
    </row>
    <row r="21" spans="2:9" ht="13.5" thickBot="1">
      <c r="B21" s="17"/>
      <c r="C21" s="17"/>
      <c r="D21" s="17"/>
      <c r="E21" s="17"/>
      <c r="F21" s="17"/>
      <c r="G21" s="17"/>
      <c r="H21" s="17"/>
      <c r="I21" s="17"/>
    </row>
    <row r="22" spans="1:7" s="122" customFormat="1" ht="13.5" thickBot="1">
      <c r="A22" s="2" t="s">
        <v>34</v>
      </c>
      <c r="B22" s="120"/>
      <c r="C22" s="119">
        <f>+SUM(B14:I19)</f>
        <v>428800.0000000002</v>
      </c>
      <c r="D22" s="121"/>
      <c r="E22" s="121"/>
      <c r="F22" s="121"/>
      <c r="G22" s="121"/>
    </row>
    <row r="23" spans="1:3" ht="12.75">
      <c r="A23" s="2" t="s">
        <v>40</v>
      </c>
      <c r="B23" s="2"/>
      <c r="C23" s="83">
        <f>SUMPRODUCT(J5:J10,K5:K10)</f>
        <v>640000</v>
      </c>
    </row>
    <row r="24" spans="1:3" ht="12.75">
      <c r="A24" s="2" t="s">
        <v>72</v>
      </c>
      <c r="C24" s="84">
        <f>C23-C22</f>
        <v>211199.99999999983</v>
      </c>
    </row>
    <row r="25" spans="1:3" ht="12.75">
      <c r="A25" s="2"/>
      <c r="C25" s="84"/>
    </row>
    <row r="26" spans="1:4" ht="12.75">
      <c r="A26" s="2" t="s">
        <v>73</v>
      </c>
      <c r="C26" s="84"/>
      <c r="D26" s="123">
        <f>((F4+F10)/2+SUM(F5:F9))/A10</f>
        <v>558.3333333333335</v>
      </c>
    </row>
    <row r="27" spans="1:5" ht="12.75">
      <c r="A27" s="2" t="s">
        <v>74</v>
      </c>
      <c r="C27" s="84"/>
      <c r="D27" s="124">
        <f>D26/(SUM(J5:J10)/6)</f>
        <v>0.20937500000000006</v>
      </c>
      <c r="E27" s="70" t="s">
        <v>83</v>
      </c>
    </row>
    <row r="28" spans="1:3" ht="12.75">
      <c r="A28" s="2"/>
      <c r="C28" s="84"/>
    </row>
    <row r="29" spans="1:3" ht="12.75">
      <c r="A29" s="2"/>
      <c r="C29" s="84"/>
    </row>
    <row r="30" spans="1:3" ht="12.75">
      <c r="A30" s="2"/>
      <c r="C30" s="84"/>
    </row>
    <row r="31" spans="1:3" ht="12.75">
      <c r="A31" s="2"/>
      <c r="C31" s="84"/>
    </row>
    <row r="32" ht="4.5" customHeight="1" thickBot="1"/>
    <row r="33" spans="1:3" ht="12.75">
      <c r="A33" s="85" t="s">
        <v>53</v>
      </c>
      <c r="B33" s="59"/>
      <c r="C33" s="86">
        <v>0</v>
      </c>
    </row>
    <row r="34" spans="1:3" ht="12.75">
      <c r="A34" s="87" t="s">
        <v>56</v>
      </c>
      <c r="B34" s="60"/>
      <c r="C34" s="88">
        <v>1</v>
      </c>
    </row>
    <row r="35" spans="1:3" ht="12.75">
      <c r="A35" s="87" t="s">
        <v>52</v>
      </c>
      <c r="B35" s="60"/>
      <c r="C35" s="89">
        <v>40</v>
      </c>
    </row>
    <row r="36" spans="1:3" ht="12.75">
      <c r="A36" s="90" t="s">
        <v>54</v>
      </c>
      <c r="B36" s="60"/>
      <c r="C36" s="91">
        <v>1</v>
      </c>
    </row>
    <row r="37" spans="1:3" ht="13.5" thickBot="1">
      <c r="A37" s="92" t="s">
        <v>55</v>
      </c>
      <c r="B37" s="61"/>
      <c r="C37" s="93">
        <v>0.2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76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38"/>
  <sheetViews>
    <sheetView showGridLines="0" zoomScale="120" zoomScaleNormal="120" zoomScalePageLayoutView="0" workbookViewId="0" topLeftCell="A4">
      <selection activeCell="J5" sqref="J5"/>
    </sheetView>
  </sheetViews>
  <sheetFormatPr defaultColWidth="9.140625" defaultRowHeight="12.75"/>
  <cols>
    <col min="1" max="1" width="9.28125" style="0" bestFit="1" customWidth="1"/>
    <col min="2" max="2" width="8.00390625" style="0" bestFit="1" customWidth="1"/>
    <col min="3" max="3" width="10.28125" style="0" bestFit="1" customWidth="1"/>
    <col min="4" max="4" width="13.00390625" style="0" bestFit="1" customWidth="1"/>
    <col min="5" max="5" width="9.7109375" style="0" bestFit="1" customWidth="1"/>
    <col min="6" max="6" width="9.8515625" style="0" bestFit="1" customWidth="1"/>
    <col min="7" max="7" width="11.7109375" style="0" bestFit="1" customWidth="1"/>
    <col min="8" max="8" width="12.421875" style="0" bestFit="1" customWidth="1"/>
    <col min="9" max="9" width="11.421875" style="0" bestFit="1" customWidth="1"/>
    <col min="10" max="10" width="9.28125" style="0" bestFit="1" customWidth="1"/>
    <col min="11" max="11" width="5.421875" style="0" customWidth="1"/>
    <col min="12" max="12" width="2.7109375" style="0" customWidth="1"/>
    <col min="13" max="13" width="13.00390625" style="0" customWidth="1"/>
    <col min="14" max="14" width="11.421875" style="0" customWidth="1"/>
    <col min="15" max="15" width="12.8515625" style="0" customWidth="1"/>
    <col min="16" max="16" width="13.140625" style="0" bestFit="1" customWidth="1"/>
  </cols>
  <sheetData>
    <row r="1" spans="1:13" ht="19.5" thickBot="1">
      <c r="A1" s="108" t="s">
        <v>38</v>
      </c>
      <c r="M1" s="108" t="s">
        <v>35</v>
      </c>
    </row>
    <row r="2" spans="1:9" ht="18.75" thickBot="1">
      <c r="A2" s="26"/>
      <c r="B2" s="24" t="s">
        <v>44</v>
      </c>
      <c r="C2" s="24" t="s">
        <v>45</v>
      </c>
      <c r="D2" s="24" t="s">
        <v>43</v>
      </c>
      <c r="E2" s="24" t="s">
        <v>46</v>
      </c>
      <c r="F2" s="24" t="s">
        <v>47</v>
      </c>
      <c r="G2" s="24" t="s">
        <v>49</v>
      </c>
      <c r="H2" s="24" t="s">
        <v>48</v>
      </c>
      <c r="I2" s="22" t="s">
        <v>50</v>
      </c>
    </row>
    <row r="3" spans="1:16" ht="13.5" thickBot="1">
      <c r="A3" s="27" t="s">
        <v>20</v>
      </c>
      <c r="B3" s="25" t="s">
        <v>21</v>
      </c>
      <c r="C3" s="25" t="s">
        <v>22</v>
      </c>
      <c r="D3" s="25" t="s">
        <v>23</v>
      </c>
      <c r="E3" s="25" t="s">
        <v>39</v>
      </c>
      <c r="F3" s="25" t="s">
        <v>24</v>
      </c>
      <c r="G3" s="25" t="s">
        <v>25</v>
      </c>
      <c r="H3" s="25" t="s">
        <v>26</v>
      </c>
      <c r="I3" s="23" t="s">
        <v>27</v>
      </c>
      <c r="J3" s="5" t="s">
        <v>28</v>
      </c>
      <c r="K3" s="9" t="s">
        <v>41</v>
      </c>
      <c r="M3" s="6" t="s">
        <v>75</v>
      </c>
      <c r="N3" s="7" t="s">
        <v>76</v>
      </c>
      <c r="O3" s="7" t="s">
        <v>77</v>
      </c>
      <c r="P3" s="8" t="s">
        <v>78</v>
      </c>
    </row>
    <row r="4" spans="1:16" ht="12.75">
      <c r="A4" s="71">
        <v>0</v>
      </c>
      <c r="B4" s="112">
        <v>0</v>
      </c>
      <c r="C4" s="112">
        <v>0</v>
      </c>
      <c r="D4" s="112">
        <v>80</v>
      </c>
      <c r="E4" s="112">
        <v>0</v>
      </c>
      <c r="F4" s="112">
        <v>1000</v>
      </c>
      <c r="G4" s="112">
        <v>0</v>
      </c>
      <c r="H4" s="112">
        <v>0</v>
      </c>
      <c r="I4" s="113">
        <v>0</v>
      </c>
      <c r="J4" s="74"/>
      <c r="K4" s="74"/>
      <c r="M4" s="109"/>
      <c r="N4" s="110"/>
      <c r="O4" s="110"/>
      <c r="P4" s="111"/>
    </row>
    <row r="5" spans="1:16" ht="12.75">
      <c r="A5" s="71">
        <v>1</v>
      </c>
      <c r="B5" s="75">
        <v>0</v>
      </c>
      <c r="C5" s="75">
        <v>15.41666666738192</v>
      </c>
      <c r="D5" s="75">
        <v>64.58333333261808</v>
      </c>
      <c r="E5" s="75">
        <v>0</v>
      </c>
      <c r="F5" s="75">
        <v>2583.333333304645</v>
      </c>
      <c r="G5" s="75">
        <v>0</v>
      </c>
      <c r="H5" s="75">
        <v>0</v>
      </c>
      <c r="I5" s="75">
        <v>2583.333333304723</v>
      </c>
      <c r="J5" s="135">
        <v>1000</v>
      </c>
      <c r="K5" s="77">
        <f aca="true" t="shared" si="0" ref="K5:K10">IF($C$34=1,IF(A5=$C$35,$C$36-1,$C$36),$C$36)</f>
        <v>40</v>
      </c>
      <c r="M5" s="64">
        <f aca="true" t="shared" si="1" ref="M5:M10">D5-D4-B5+C5</f>
        <v>0</v>
      </c>
      <c r="N5" s="65">
        <f aca="true" t="shared" si="2" ref="N5:N10">40*D5+(E5/4)-I5</f>
        <v>0</v>
      </c>
      <c r="O5" s="65">
        <f aca="true" t="shared" si="3" ref="O5:O10">+F4-G4+I5+H5-J5-F5+G5</f>
        <v>7.821654435247183E-11</v>
      </c>
      <c r="P5" s="66">
        <f aca="true" t="shared" si="4" ref="P5:P10">-E5+10*D5</f>
        <v>645.8333333261808</v>
      </c>
    </row>
    <row r="6" spans="1:16" ht="12.75">
      <c r="A6" s="71">
        <v>2</v>
      </c>
      <c r="B6" s="75">
        <v>0</v>
      </c>
      <c r="C6" s="75">
        <v>0</v>
      </c>
      <c r="D6" s="75">
        <v>64.5833333326181</v>
      </c>
      <c r="E6" s="75">
        <v>0</v>
      </c>
      <c r="F6" s="75">
        <v>2166.6666666075444</v>
      </c>
      <c r="G6" s="75">
        <v>0</v>
      </c>
      <c r="H6" s="75">
        <v>0</v>
      </c>
      <c r="I6" s="75">
        <v>2583.3333333047217</v>
      </c>
      <c r="J6" s="135">
        <f>IF($C$34=0,'Tables 8.1, 2'!B7,IF('Planning 8.1 (2)'!A6='Planning 8.1 (2)'!$C$35,'Tables 8.1, 2'!B7*(1+'Planning 8.1 (2)'!$C$37)+'Planning 8.1 (2)'!$C$38*('Tables 8.1, 2'!B8+'Tables 8.1, 2'!B9),IF('Planning 8.1 (2)'!A6&lt;=2+'Planning 8.1 (2)'!$C$35,IF(A6&gt;$C$35,(1-'Planning 8.1 (2)'!$C$38)*'Tables 8.1, 2'!B7,'Tables 8.1, 2'!B7),'Tables 8.1, 2'!B7)))</f>
        <v>3000</v>
      </c>
      <c r="K6" s="77">
        <f t="shared" si="0"/>
        <v>40</v>
      </c>
      <c r="M6" s="64">
        <f t="shared" si="1"/>
        <v>1.4210854715202004E-14</v>
      </c>
      <c r="N6" s="65">
        <f t="shared" si="2"/>
        <v>0</v>
      </c>
      <c r="O6" s="65">
        <f t="shared" si="3"/>
        <v>1.8217178876511753E-09</v>
      </c>
      <c r="P6" s="66">
        <f t="shared" si="4"/>
        <v>645.833333326181</v>
      </c>
    </row>
    <row r="7" spans="1:16" ht="12.75">
      <c r="A7" s="71">
        <v>3</v>
      </c>
      <c r="B7" s="75">
        <v>0</v>
      </c>
      <c r="C7" s="75">
        <v>0</v>
      </c>
      <c r="D7" s="75">
        <v>64.58333333261811</v>
      </c>
      <c r="E7" s="75">
        <v>0</v>
      </c>
      <c r="F7" s="75">
        <v>949.9999999155866</v>
      </c>
      <c r="G7" s="75">
        <v>0</v>
      </c>
      <c r="H7" s="75">
        <v>0</v>
      </c>
      <c r="I7" s="75">
        <v>2583.333333304722</v>
      </c>
      <c r="J7" s="135">
        <v>3800</v>
      </c>
      <c r="K7" s="77">
        <f t="shared" si="0"/>
        <v>40</v>
      </c>
      <c r="M7" s="64">
        <f t="shared" si="1"/>
        <v>1.4210854715202004E-14</v>
      </c>
      <c r="N7" s="65">
        <f t="shared" si="2"/>
        <v>0</v>
      </c>
      <c r="O7" s="65">
        <f t="shared" si="3"/>
        <v>-3.3201104088220745E-09</v>
      </c>
      <c r="P7" s="66">
        <f t="shared" si="4"/>
        <v>645.8333333261811</v>
      </c>
    </row>
    <row r="8" spans="1:16" ht="12.75">
      <c r="A8" s="71">
        <v>4</v>
      </c>
      <c r="B8" s="75">
        <v>0</v>
      </c>
      <c r="C8" s="75">
        <v>0</v>
      </c>
      <c r="D8" s="75">
        <v>64.5833333326181</v>
      </c>
      <c r="E8" s="75">
        <v>0</v>
      </c>
      <c r="F8" s="75">
        <v>0</v>
      </c>
      <c r="G8" s="75">
        <v>1266.6666667783793</v>
      </c>
      <c r="H8" s="75">
        <v>0</v>
      </c>
      <c r="I8" s="75">
        <v>2583.3333333047226</v>
      </c>
      <c r="J8" s="135">
        <v>4800</v>
      </c>
      <c r="K8" s="77">
        <f t="shared" si="0"/>
        <v>40</v>
      </c>
      <c r="M8" s="64">
        <f t="shared" si="1"/>
        <v>-1.4210854715202004E-14</v>
      </c>
      <c r="N8" s="65">
        <f t="shared" si="2"/>
        <v>0</v>
      </c>
      <c r="O8" s="65">
        <f t="shared" si="3"/>
        <v>-1.3114913599565625E-09</v>
      </c>
      <c r="P8" s="66">
        <f t="shared" si="4"/>
        <v>645.833333326181</v>
      </c>
    </row>
    <row r="9" spans="1:16" ht="12.75">
      <c r="A9" s="71">
        <v>5</v>
      </c>
      <c r="B9" s="75">
        <v>0</v>
      </c>
      <c r="C9" s="75">
        <v>0</v>
      </c>
      <c r="D9" s="75">
        <v>64.5833333326181</v>
      </c>
      <c r="E9" s="75">
        <v>0</v>
      </c>
      <c r="F9" s="75">
        <v>0</v>
      </c>
      <c r="G9" s="75">
        <v>683.3333334760868</v>
      </c>
      <c r="H9" s="75">
        <v>0</v>
      </c>
      <c r="I9" s="75">
        <v>2583.3333333047226</v>
      </c>
      <c r="J9" s="135">
        <v>2000</v>
      </c>
      <c r="K9" s="77">
        <f t="shared" si="0"/>
        <v>40</v>
      </c>
      <c r="M9" s="64">
        <f t="shared" si="1"/>
        <v>0</v>
      </c>
      <c r="N9" s="65">
        <f t="shared" si="2"/>
        <v>0</v>
      </c>
      <c r="O9" s="65">
        <f t="shared" si="3"/>
        <v>2.4300561562995426E-09</v>
      </c>
      <c r="P9" s="66">
        <f t="shared" si="4"/>
        <v>645.833333326181</v>
      </c>
    </row>
    <row r="10" spans="1:16" ht="13.5" thickBot="1">
      <c r="A10" s="78">
        <v>6</v>
      </c>
      <c r="B10" s="79">
        <v>0</v>
      </c>
      <c r="C10" s="79">
        <v>0</v>
      </c>
      <c r="D10" s="79">
        <v>64.58333333261807</v>
      </c>
      <c r="E10" s="79">
        <v>0</v>
      </c>
      <c r="F10" s="79">
        <v>500</v>
      </c>
      <c r="G10" s="79">
        <v>0</v>
      </c>
      <c r="H10" s="79">
        <v>0</v>
      </c>
      <c r="I10" s="79">
        <v>2583.3333333047226</v>
      </c>
      <c r="J10" s="136">
        <v>1400</v>
      </c>
      <c r="K10" s="81">
        <f t="shared" si="0"/>
        <v>40</v>
      </c>
      <c r="M10" s="67">
        <f t="shared" si="1"/>
        <v>-2.842170943040401E-14</v>
      </c>
      <c r="N10" s="68">
        <f t="shared" si="2"/>
        <v>0</v>
      </c>
      <c r="O10" s="68">
        <f t="shared" si="3"/>
        <v>-1.7136426322394982E-07</v>
      </c>
      <c r="P10" s="69">
        <f t="shared" si="4"/>
        <v>645.8333333261807</v>
      </c>
    </row>
    <row r="11" spans="5:10" ht="12.75">
      <c r="E11" s="82">
        <f>AVERAGE(E4:E10)</f>
        <v>0</v>
      </c>
      <c r="F11" s="82">
        <f>AVERAGE(F4:F10)</f>
        <v>1028.5714285468252</v>
      </c>
      <c r="G11" s="82">
        <f>AVERAGE(G4:G10)</f>
        <v>278.5714286077809</v>
      </c>
      <c r="H11" s="82">
        <f>AVERAGE(H4:H10)</f>
        <v>0</v>
      </c>
      <c r="J11" s="94">
        <f>SUM(J5:J10)</f>
        <v>16000</v>
      </c>
    </row>
    <row r="12" spans="1:10" ht="19.5" thickBot="1">
      <c r="A12" s="108" t="s">
        <v>29</v>
      </c>
      <c r="F12" s="21"/>
      <c r="J12" s="20"/>
    </row>
    <row r="13" spans="1:9" ht="13.5" thickBot="1">
      <c r="A13" s="6" t="s">
        <v>20</v>
      </c>
      <c r="B13" s="7" t="s">
        <v>30</v>
      </c>
      <c r="C13" s="7" t="s">
        <v>31</v>
      </c>
      <c r="D13" s="7" t="s">
        <v>32</v>
      </c>
      <c r="E13" s="7" t="s">
        <v>39</v>
      </c>
      <c r="F13" s="7" t="s">
        <v>24</v>
      </c>
      <c r="G13" s="7" t="s">
        <v>25</v>
      </c>
      <c r="H13" s="7" t="s">
        <v>26</v>
      </c>
      <c r="I13" s="8" t="s">
        <v>37</v>
      </c>
    </row>
    <row r="14" spans="1:9" ht="12.75">
      <c r="A14" s="125">
        <v>1</v>
      </c>
      <c r="B14" s="126">
        <f>+'Tables 8.1, 2'!$B$19*B5</f>
        <v>0</v>
      </c>
      <c r="C14" s="126">
        <f>+C5*'Tables 8.1, 2'!$B$20</f>
        <v>7708.33333369096</v>
      </c>
      <c r="D14" s="126">
        <f>+D5*'Tables 8.1, 2'!$B$22*8*20</f>
        <v>41333.33333287557</v>
      </c>
      <c r="E14" s="126">
        <f>+E5*'Tables 8.1, 2'!$B$23</f>
        <v>0</v>
      </c>
      <c r="F14" s="126">
        <f>+F5*'Tables 8.1, 2'!$B$17</f>
        <v>5166.66666660929</v>
      </c>
      <c r="G14" s="126">
        <f>+G5*'Tables 8.1, 2'!$B$18</f>
        <v>0</v>
      </c>
      <c r="H14" s="126">
        <f>+H5*'Tables 8.1, 2'!$B$24</f>
        <v>0</v>
      </c>
      <c r="I14" s="127">
        <f>I5*'Tables 8.1, 2'!$B$16</f>
        <v>25833.33333304723</v>
      </c>
    </row>
    <row r="15" spans="1:9" ht="12.75">
      <c r="A15" s="128">
        <v>2</v>
      </c>
      <c r="B15" s="129">
        <f>+'Tables 8.1, 2'!$B$19*B6</f>
        <v>0</v>
      </c>
      <c r="C15" s="129">
        <f>+C6*'Tables 8.1, 2'!$B$20</f>
        <v>0</v>
      </c>
      <c r="D15" s="129">
        <f>+D6*'Tables 8.1, 2'!$B$22*8*20</f>
        <v>41333.33333287558</v>
      </c>
      <c r="E15" s="129">
        <f>+E6*'Tables 8.1, 2'!$B$23</f>
        <v>0</v>
      </c>
      <c r="F15" s="129">
        <f>+F6*'Tables 8.1, 2'!$B$17</f>
        <v>4333.333333215089</v>
      </c>
      <c r="G15" s="129">
        <f>+G6*'Tables 8.1, 2'!$B$18</f>
        <v>0</v>
      </c>
      <c r="H15" s="129">
        <f>+H6*'Tables 8.1, 2'!$B$24</f>
        <v>0</v>
      </c>
      <c r="I15" s="130">
        <f>I6*'Tables 8.1, 2'!$B$16</f>
        <v>25833.333333047216</v>
      </c>
    </row>
    <row r="16" spans="1:9" ht="12.75">
      <c r="A16" s="128">
        <v>3</v>
      </c>
      <c r="B16" s="129">
        <f>+'Tables 8.1, 2'!$B$19*B7</f>
        <v>0</v>
      </c>
      <c r="C16" s="129">
        <f>+C7*'Tables 8.1, 2'!$B$20</f>
        <v>0</v>
      </c>
      <c r="D16" s="129">
        <f>+D7*'Tables 8.1, 2'!$B$22*8*20</f>
        <v>41333.33333287559</v>
      </c>
      <c r="E16" s="129">
        <f>+E7*'Tables 8.1, 2'!$B$23</f>
        <v>0</v>
      </c>
      <c r="F16" s="129">
        <f>+F7*'Tables 8.1, 2'!$B$17</f>
        <v>1899.9999998311732</v>
      </c>
      <c r="G16" s="129">
        <f>+G7*'Tables 8.1, 2'!$B$18</f>
        <v>0</v>
      </c>
      <c r="H16" s="129">
        <f>+H7*'Tables 8.1, 2'!$B$24</f>
        <v>0</v>
      </c>
      <c r="I16" s="130">
        <f>I7*'Tables 8.1, 2'!$B$16</f>
        <v>25833.333333047223</v>
      </c>
    </row>
    <row r="17" spans="1:9" ht="12.75">
      <c r="A17" s="128">
        <v>4</v>
      </c>
      <c r="B17" s="129">
        <f>+'Tables 8.1, 2'!$B$19*B8</f>
        <v>0</v>
      </c>
      <c r="C17" s="129">
        <f>+C8*'Tables 8.1, 2'!$B$20</f>
        <v>0</v>
      </c>
      <c r="D17" s="129">
        <f>+D8*'Tables 8.1, 2'!$B$22*8*20</f>
        <v>41333.33333287558</v>
      </c>
      <c r="E17" s="129">
        <f>+E8*'Tables 8.1, 2'!$B$23</f>
        <v>0</v>
      </c>
      <c r="F17" s="129">
        <f>+F8*'Tables 8.1, 2'!$B$17</f>
        <v>0</v>
      </c>
      <c r="G17" s="129">
        <f>+G8*'Tables 8.1, 2'!$B$18</f>
        <v>6333.3333338918965</v>
      </c>
      <c r="H17" s="129">
        <f>+H8*'Tables 8.1, 2'!$B$24</f>
        <v>0</v>
      </c>
      <c r="I17" s="130">
        <f>I8*'Tables 8.1, 2'!$B$16</f>
        <v>25833.333333047227</v>
      </c>
    </row>
    <row r="18" spans="1:9" ht="12.75">
      <c r="A18" s="128">
        <v>5</v>
      </c>
      <c r="B18" s="129">
        <f>+'Tables 8.1, 2'!$B$19*B9</f>
        <v>0</v>
      </c>
      <c r="C18" s="129">
        <f>+C9*'Tables 8.1, 2'!$B$20</f>
        <v>0</v>
      </c>
      <c r="D18" s="129">
        <f>+D9*'Tables 8.1, 2'!$B$22*8*20</f>
        <v>41333.33333287558</v>
      </c>
      <c r="E18" s="129">
        <f>+E9*'Tables 8.1, 2'!$B$23</f>
        <v>0</v>
      </c>
      <c r="F18" s="129">
        <f>+F9*'Tables 8.1, 2'!$B$17</f>
        <v>0</v>
      </c>
      <c r="G18" s="129">
        <f>+G9*'Tables 8.1, 2'!$B$18</f>
        <v>3416.666667380434</v>
      </c>
      <c r="H18" s="129">
        <f>+H9*'Tables 8.1, 2'!$B$24</f>
        <v>0</v>
      </c>
      <c r="I18" s="130">
        <f>I9*'Tables 8.1, 2'!$B$16</f>
        <v>25833.333333047227</v>
      </c>
    </row>
    <row r="19" spans="1:9" ht="13.5" thickBot="1">
      <c r="A19" s="131">
        <v>6</v>
      </c>
      <c r="B19" s="132">
        <f>+'Tables 8.1, 2'!$B$19*B10</f>
        <v>0</v>
      </c>
      <c r="C19" s="132">
        <f>+C10*'Tables 8.1, 2'!$B$20</f>
        <v>0</v>
      </c>
      <c r="D19" s="132">
        <f>+D10*'Tables 8.1, 2'!$B$22*8*20</f>
        <v>41333.33333287556</v>
      </c>
      <c r="E19" s="132">
        <f>+E10*'Tables 8.1, 2'!B23</f>
        <v>0</v>
      </c>
      <c r="F19" s="132">
        <f>+F10*'Tables 8.1, 2'!$B$17</f>
        <v>1000</v>
      </c>
      <c r="G19" s="132">
        <f>+G10*'Tables 8.1, 2'!$B$18</f>
        <v>0</v>
      </c>
      <c r="H19" s="132">
        <f>+H10*'Tables 8.1, 2'!$B$24</f>
        <v>0</v>
      </c>
      <c r="I19" s="133">
        <f>I10*'Tables 8.1, 2'!$B$16</f>
        <v>25833.333333047227</v>
      </c>
    </row>
    <row r="20" spans="2:9" ht="12.75">
      <c r="B20" s="17"/>
      <c r="C20" s="17"/>
      <c r="D20" s="17"/>
      <c r="E20" s="17"/>
      <c r="F20" s="17"/>
      <c r="G20" s="17"/>
      <c r="H20" s="17"/>
      <c r="I20" s="17"/>
    </row>
    <row r="21" spans="2:9" ht="13.5" thickBot="1">
      <c r="B21" s="17"/>
      <c r="C21" s="17"/>
      <c r="D21" s="17"/>
      <c r="E21" s="17"/>
      <c r="F21" s="17"/>
      <c r="G21" s="17"/>
      <c r="H21" s="17"/>
      <c r="I21" s="17"/>
    </row>
    <row r="22" spans="1:7" s="134" customFormat="1" ht="13.5" thickBot="1">
      <c r="A22" s="2" t="s">
        <v>34</v>
      </c>
      <c r="B22" s="120"/>
      <c r="C22" s="119">
        <f>+SUM(B14:I19)</f>
        <v>432858.33333015564</v>
      </c>
      <c r="D22" s="120"/>
      <c r="E22" s="120"/>
      <c r="F22" s="120"/>
      <c r="G22" s="120"/>
    </row>
    <row r="23" ht="3.75" customHeight="1"/>
    <row r="24" spans="1:3" ht="12.75">
      <c r="A24" s="2" t="s">
        <v>40</v>
      </c>
      <c r="B24" s="2"/>
      <c r="C24" s="83">
        <f>SUMPRODUCT(J5:J10,K5:K10)</f>
        <v>640000</v>
      </c>
    </row>
    <row r="25" spans="1:3" ht="12.75">
      <c r="A25" s="2" t="s">
        <v>79</v>
      </c>
      <c r="C25" s="84">
        <f>C24-C22</f>
        <v>207141.66666984436</v>
      </c>
    </row>
    <row r="26" spans="1:3" ht="12.75">
      <c r="A26" s="2"/>
      <c r="C26" s="84"/>
    </row>
    <row r="27" spans="1:4" ht="12.75">
      <c r="A27" s="2" t="s">
        <v>80</v>
      </c>
      <c r="C27" s="84"/>
      <c r="D27" s="123">
        <f>((F4+F10)/2+SUM(F5:F9))/A10</f>
        <v>1074.9999999712961</v>
      </c>
    </row>
    <row r="28" spans="1:4" ht="12.75">
      <c r="A28" s="2" t="s">
        <v>81</v>
      </c>
      <c r="C28" s="84"/>
      <c r="D28" s="124">
        <f>D27/(SUM(J5:J10)/6)</f>
        <v>0.40312499998923607</v>
      </c>
    </row>
    <row r="29" spans="1:3" ht="12.75">
      <c r="A29" s="2"/>
      <c r="C29" s="84"/>
    </row>
    <row r="30" spans="1:3" ht="12.75">
      <c r="A30" s="2"/>
      <c r="C30" s="84"/>
    </row>
    <row r="31" spans="1:3" ht="12.75">
      <c r="A31" s="2"/>
      <c r="C31" s="84"/>
    </row>
    <row r="32" spans="1:3" ht="12.75">
      <c r="A32" s="2"/>
      <c r="C32" s="84"/>
    </row>
    <row r="33" ht="4.5" customHeight="1" thickBot="1"/>
    <row r="34" spans="1:3" ht="12.75">
      <c r="A34" s="85" t="s">
        <v>53</v>
      </c>
      <c r="B34" s="59"/>
      <c r="C34" s="86">
        <v>0</v>
      </c>
    </row>
    <row r="35" spans="1:3" ht="12.75">
      <c r="A35" s="87" t="s">
        <v>56</v>
      </c>
      <c r="B35" s="60"/>
      <c r="C35" s="88">
        <v>1</v>
      </c>
    </row>
    <row r="36" spans="1:3" ht="12.75">
      <c r="A36" s="87" t="s">
        <v>52</v>
      </c>
      <c r="B36" s="60"/>
      <c r="C36" s="89">
        <v>40</v>
      </c>
    </row>
    <row r="37" spans="1:3" ht="12.75">
      <c r="A37" s="90" t="s">
        <v>54</v>
      </c>
      <c r="B37" s="60"/>
      <c r="C37" s="91">
        <v>1</v>
      </c>
    </row>
    <row r="38" spans="1:3" ht="13.5" thickBot="1">
      <c r="A38" s="92" t="s">
        <v>55</v>
      </c>
      <c r="B38" s="61"/>
      <c r="C38" s="93">
        <v>0.2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76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31"/>
  <sheetViews>
    <sheetView showGridLines="0" zoomScale="120" zoomScaleNormal="120" zoomScalePageLayoutView="0" workbookViewId="0" topLeftCell="A4">
      <selection activeCell="I23" sqref="I23"/>
    </sheetView>
  </sheetViews>
  <sheetFormatPr defaultColWidth="9.140625" defaultRowHeight="12.75"/>
  <cols>
    <col min="1" max="1" width="9.28125" style="0" bestFit="1" customWidth="1"/>
    <col min="2" max="2" width="8.00390625" style="0" bestFit="1" customWidth="1"/>
    <col min="3" max="3" width="10.28125" style="0" bestFit="1" customWidth="1"/>
    <col min="4" max="4" width="13.00390625" style="0" bestFit="1" customWidth="1"/>
    <col min="5" max="5" width="9.7109375" style="0" bestFit="1" customWidth="1"/>
    <col min="6" max="6" width="9.8515625" style="0" bestFit="1" customWidth="1"/>
    <col min="7" max="7" width="11.7109375" style="0" bestFit="1" customWidth="1"/>
    <col min="8" max="8" width="12.421875" style="0" bestFit="1" customWidth="1"/>
    <col min="9" max="9" width="11.421875" style="0" bestFit="1" customWidth="1"/>
    <col min="10" max="10" width="9.28125" style="0" bestFit="1" customWidth="1"/>
    <col min="11" max="11" width="5.421875" style="0" customWidth="1"/>
    <col min="12" max="12" width="2.7109375" style="0" customWidth="1"/>
    <col min="13" max="13" width="10.57421875" style="0" customWidth="1"/>
    <col min="16" max="16" width="9.8515625" style="0" customWidth="1"/>
  </cols>
  <sheetData>
    <row r="1" spans="1:13" ht="13.5" thickBot="1">
      <c r="A1" s="2" t="s">
        <v>38</v>
      </c>
      <c r="M1" s="2" t="s">
        <v>35</v>
      </c>
    </row>
    <row r="2" spans="1:9" ht="18.75" thickBot="1">
      <c r="A2" s="26"/>
      <c r="B2" s="24" t="s">
        <v>44</v>
      </c>
      <c r="C2" s="24" t="s">
        <v>45</v>
      </c>
      <c r="D2" s="24" t="s">
        <v>43</v>
      </c>
      <c r="E2" s="24" t="s">
        <v>46</v>
      </c>
      <c r="F2" s="24" t="s">
        <v>47</v>
      </c>
      <c r="G2" s="24" t="s">
        <v>49</v>
      </c>
      <c r="H2" s="24" t="s">
        <v>48</v>
      </c>
      <c r="I2" s="22" t="s">
        <v>50</v>
      </c>
    </row>
    <row r="3" spans="1:16" ht="13.5" thickBot="1">
      <c r="A3" s="27" t="s">
        <v>20</v>
      </c>
      <c r="B3" s="25" t="s">
        <v>21</v>
      </c>
      <c r="C3" s="25" t="s">
        <v>22</v>
      </c>
      <c r="D3" s="25" t="s">
        <v>23</v>
      </c>
      <c r="E3" s="25" t="s">
        <v>39</v>
      </c>
      <c r="F3" s="25" t="s">
        <v>24</v>
      </c>
      <c r="G3" s="25" t="s">
        <v>25</v>
      </c>
      <c r="H3" s="25" t="s">
        <v>26</v>
      </c>
      <c r="I3" s="23" t="s">
        <v>27</v>
      </c>
      <c r="J3" s="5" t="s">
        <v>28</v>
      </c>
      <c r="K3" s="9" t="s">
        <v>41</v>
      </c>
      <c r="M3" s="6" t="s">
        <v>36</v>
      </c>
      <c r="N3" s="7" t="s">
        <v>51</v>
      </c>
      <c r="O3" s="7" t="s">
        <v>24</v>
      </c>
      <c r="P3" s="8" t="s">
        <v>33</v>
      </c>
    </row>
    <row r="4" spans="1:16" ht="12.75">
      <c r="A4" s="71">
        <v>0</v>
      </c>
      <c r="B4" s="72">
        <v>0</v>
      </c>
      <c r="C4" s="72">
        <v>0</v>
      </c>
      <c r="D4" s="72">
        <v>80</v>
      </c>
      <c r="E4" s="72">
        <v>0</v>
      </c>
      <c r="F4" s="72">
        <v>1000</v>
      </c>
      <c r="G4" s="72">
        <v>0</v>
      </c>
      <c r="H4" s="72">
        <v>0</v>
      </c>
      <c r="I4" s="73"/>
      <c r="J4" s="74"/>
      <c r="K4" s="74"/>
      <c r="M4" s="46"/>
      <c r="N4" s="47"/>
      <c r="O4" s="47"/>
      <c r="P4" s="48"/>
    </row>
    <row r="5" spans="1:16" ht="12.75">
      <c r="A5" s="71">
        <v>1</v>
      </c>
      <c r="B5" s="75">
        <v>0</v>
      </c>
      <c r="C5" s="75">
        <v>15.416666945028684</v>
      </c>
      <c r="D5" s="75">
        <v>64.58333303395995</v>
      </c>
      <c r="E5" s="75">
        <v>0</v>
      </c>
      <c r="F5" s="75">
        <v>2583.3333148361075</v>
      </c>
      <c r="G5" s="75">
        <v>0</v>
      </c>
      <c r="H5" s="75">
        <v>0</v>
      </c>
      <c r="I5" s="76">
        <v>2583.333321358398</v>
      </c>
      <c r="J5" s="77">
        <v>1000</v>
      </c>
      <c r="K5" s="77">
        <f aca="true" t="shared" si="0" ref="K5:K10">IF($C$27=1,IF(A5=$C$28,$C$29-1,$C$29),$C$29)</f>
        <v>40</v>
      </c>
      <c r="M5" s="64">
        <f aca="true" t="shared" si="1" ref="M5:M10">+D5-D4-B5+C5</f>
        <v>-2.1011370421319953E-08</v>
      </c>
      <c r="N5" s="65">
        <f aca="true" t="shared" si="2" ref="N5:N10">40*D5+(E5/4)-I5</f>
        <v>0</v>
      </c>
      <c r="O5" s="65">
        <f aca="true" t="shared" si="3" ref="O5:O10">+F4-G4+I5+H5-J5-F5+G5</f>
        <v>6.5222902776440606E-06</v>
      </c>
      <c r="P5" s="66">
        <f aca="true" t="shared" si="4" ref="P5:P10">-E5+10*D5</f>
        <v>645.8333303395995</v>
      </c>
    </row>
    <row r="6" spans="1:16" ht="12.75">
      <c r="A6" s="71">
        <v>2</v>
      </c>
      <c r="B6" s="75">
        <v>0</v>
      </c>
      <c r="C6" s="75">
        <v>0</v>
      </c>
      <c r="D6" s="75">
        <v>64.5833330339599</v>
      </c>
      <c r="E6" s="75">
        <v>0</v>
      </c>
      <c r="F6" s="75">
        <v>2166.6667405790263</v>
      </c>
      <c r="G6" s="75">
        <v>0</v>
      </c>
      <c r="H6" s="75">
        <v>0</v>
      </c>
      <c r="I6" s="76">
        <v>2583.333321358396</v>
      </c>
      <c r="J6" s="77">
        <f>IF($C$27=0,'Tables 8.1, 2'!B7,IF('Planning 8.4'!A6='Planning 8.4'!$C$28,'Tables 8.1, 2'!B7*(1+'Planning 8.4'!$C$30)+'Planning 8.4'!$C$31*('Tables 8.1, 2'!B8+'Tables 8.1, 2'!B9),IF('Planning 8.4'!A6&lt;=2+'Planning 8.4'!$C$28,IF(A6&gt;$C$28,(1-'Planning 8.4'!$C$31)*'Tables 8.1, 2'!B7,'Tables 8.1, 2'!B7),'Tables 8.1, 2'!B7)))</f>
        <v>3000</v>
      </c>
      <c r="K6" s="77">
        <f t="shared" si="0"/>
        <v>40</v>
      </c>
      <c r="M6" s="64">
        <f t="shared" si="1"/>
        <v>-4.263256414560601E-14</v>
      </c>
      <c r="N6" s="65">
        <f t="shared" si="2"/>
        <v>0</v>
      </c>
      <c r="O6" s="65">
        <f t="shared" si="3"/>
        <v>-0.00010438452272865106</v>
      </c>
      <c r="P6" s="66">
        <f t="shared" si="4"/>
        <v>645.833330339599</v>
      </c>
    </row>
    <row r="7" spans="1:16" ht="12.75">
      <c r="A7" s="71">
        <v>3</v>
      </c>
      <c r="B7" s="75">
        <v>0</v>
      </c>
      <c r="C7" s="75">
        <v>0</v>
      </c>
      <c r="D7" s="75">
        <v>64.5833330339599</v>
      </c>
      <c r="E7" s="75">
        <v>0</v>
      </c>
      <c r="F7" s="75">
        <v>950.0001141798892</v>
      </c>
      <c r="G7" s="75">
        <v>0</v>
      </c>
      <c r="H7" s="75">
        <v>0</v>
      </c>
      <c r="I7" s="76">
        <v>2583.3333213583956</v>
      </c>
      <c r="J7" s="77">
        <v>3800</v>
      </c>
      <c r="K7" s="77">
        <f t="shared" si="0"/>
        <v>40</v>
      </c>
      <c r="M7" s="64">
        <f t="shared" si="1"/>
        <v>0</v>
      </c>
      <c r="N7" s="65">
        <f t="shared" si="2"/>
        <v>0</v>
      </c>
      <c r="O7" s="65">
        <f t="shared" si="3"/>
        <v>-5.224246694979229E-05</v>
      </c>
      <c r="P7" s="66">
        <f t="shared" si="4"/>
        <v>645.833330339599</v>
      </c>
    </row>
    <row r="8" spans="1:16" ht="12.75">
      <c r="A8" s="71">
        <v>4</v>
      </c>
      <c r="B8" s="75">
        <v>0</v>
      </c>
      <c r="C8" s="75">
        <v>0</v>
      </c>
      <c r="D8" s="75">
        <v>64.5833330339599</v>
      </c>
      <c r="E8" s="75">
        <v>0</v>
      </c>
      <c r="F8" s="75">
        <v>0</v>
      </c>
      <c r="G8" s="75">
        <v>1266.6666296738185</v>
      </c>
      <c r="H8" s="75">
        <v>0</v>
      </c>
      <c r="I8" s="76">
        <v>2583.3333213583956</v>
      </c>
      <c r="J8" s="77">
        <v>4800</v>
      </c>
      <c r="K8" s="77">
        <f t="shared" si="0"/>
        <v>40</v>
      </c>
      <c r="M8" s="64">
        <f t="shared" si="1"/>
        <v>0</v>
      </c>
      <c r="N8" s="65">
        <f t="shared" si="2"/>
        <v>0</v>
      </c>
      <c r="O8" s="65">
        <f t="shared" si="3"/>
        <v>6.521210343635175E-05</v>
      </c>
      <c r="P8" s="66">
        <f t="shared" si="4"/>
        <v>645.833330339599</v>
      </c>
    </row>
    <row r="9" spans="1:16" ht="12.75">
      <c r="A9" s="71">
        <v>5</v>
      </c>
      <c r="B9" s="75">
        <v>0</v>
      </c>
      <c r="C9" s="75">
        <v>0</v>
      </c>
      <c r="D9" s="75">
        <v>64.5833330339599</v>
      </c>
      <c r="E9" s="75">
        <v>0</v>
      </c>
      <c r="F9" s="75">
        <v>0</v>
      </c>
      <c r="G9" s="75">
        <v>683.3333148371821</v>
      </c>
      <c r="H9" s="75">
        <v>0</v>
      </c>
      <c r="I9" s="76">
        <v>2583.333321358396</v>
      </c>
      <c r="J9" s="77">
        <v>2000</v>
      </c>
      <c r="K9" s="77">
        <f t="shared" si="0"/>
        <v>40</v>
      </c>
      <c r="M9" s="64">
        <f t="shared" si="1"/>
        <v>0</v>
      </c>
      <c r="N9" s="65">
        <f t="shared" si="2"/>
        <v>0</v>
      </c>
      <c r="O9" s="65">
        <f t="shared" si="3"/>
        <v>6.521759587485576E-06</v>
      </c>
      <c r="P9" s="66">
        <f t="shared" si="4"/>
        <v>645.833330339599</v>
      </c>
    </row>
    <row r="10" spans="1:16" ht="13.5" thickBot="1">
      <c r="A10" s="78">
        <v>6</v>
      </c>
      <c r="B10" s="79">
        <v>0</v>
      </c>
      <c r="C10" s="79">
        <v>0</v>
      </c>
      <c r="D10" s="79">
        <v>64.58333303395992</v>
      </c>
      <c r="E10" s="79">
        <v>0</v>
      </c>
      <c r="F10" s="79">
        <v>500</v>
      </c>
      <c r="G10" s="79">
        <v>0</v>
      </c>
      <c r="H10" s="79">
        <v>0</v>
      </c>
      <c r="I10" s="80">
        <v>2583.3333213583965</v>
      </c>
      <c r="J10" s="81">
        <v>1400</v>
      </c>
      <c r="K10" s="81">
        <f t="shared" si="0"/>
        <v>40</v>
      </c>
      <c r="M10" s="67">
        <f t="shared" si="1"/>
        <v>1.4210854715202004E-14</v>
      </c>
      <c r="N10" s="68">
        <f t="shared" si="2"/>
        <v>0</v>
      </c>
      <c r="O10" s="68">
        <f t="shared" si="3"/>
        <v>6.521214345411863E-06</v>
      </c>
      <c r="P10" s="69">
        <f t="shared" si="4"/>
        <v>645.8333303395991</v>
      </c>
    </row>
    <row r="11" spans="5:10" ht="12.75">
      <c r="E11" s="82">
        <f>AVERAGE(E4:E10)</f>
        <v>0</v>
      </c>
      <c r="F11" s="82">
        <f>AVERAGE(F4:F10)</f>
        <v>1028.571452799289</v>
      </c>
      <c r="G11" s="82">
        <f>AVERAGE(G4:G10)</f>
        <v>278.57142064442866</v>
      </c>
      <c r="H11" s="82">
        <f>AVERAGE(H4:H10)</f>
        <v>0</v>
      </c>
      <c r="J11" s="94">
        <f>SUM(J5:J10)</f>
        <v>16000</v>
      </c>
    </row>
    <row r="12" spans="1:10" ht="12.75">
      <c r="A12" s="2" t="s">
        <v>29</v>
      </c>
      <c r="F12" s="21"/>
      <c r="J12" s="20"/>
    </row>
    <row r="13" ht="5.25" customHeight="1" thickBot="1"/>
    <row r="14" spans="1:9" ht="13.5" thickBot="1">
      <c r="A14" s="6" t="s">
        <v>20</v>
      </c>
      <c r="B14" s="7" t="s">
        <v>30</v>
      </c>
      <c r="C14" s="7" t="s">
        <v>31</v>
      </c>
      <c r="D14" s="7" t="s">
        <v>32</v>
      </c>
      <c r="E14" s="7" t="s">
        <v>39</v>
      </c>
      <c r="F14" s="7" t="s">
        <v>24</v>
      </c>
      <c r="G14" s="7" t="s">
        <v>25</v>
      </c>
      <c r="H14" s="7" t="s">
        <v>26</v>
      </c>
      <c r="I14" s="8" t="s">
        <v>37</v>
      </c>
    </row>
    <row r="15" spans="1:9" ht="12.75">
      <c r="A15" s="10">
        <v>1</v>
      </c>
      <c r="B15" s="11">
        <f>+'Tables 8.1, 2'!$B$19*B5</f>
        <v>0</v>
      </c>
      <c r="C15" s="11">
        <f>+C5*'Tables 8.1, 2'!$B$20</f>
        <v>7708.333472514342</v>
      </c>
      <c r="D15" s="11">
        <f>+D5*'Tables 8.1, 2'!$B$22*8*20</f>
        <v>41333.333141734365</v>
      </c>
      <c r="E15" s="11">
        <f>+E5*'Tables 8.1, 2'!$B$23</f>
        <v>0</v>
      </c>
      <c r="F15" s="11">
        <f>+F5*'Tables 8.1, 2'!$B$17</f>
        <v>5166.666629672215</v>
      </c>
      <c r="G15" s="11">
        <f>+G5*'Tables 8.1, 2'!$B$18</f>
        <v>0</v>
      </c>
      <c r="H15" s="11">
        <f>+H5*'Tables 8.1, 2'!$B$24</f>
        <v>0</v>
      </c>
      <c r="I15" s="12">
        <f>I5*'Tables 8.1, 2'!$B$16</f>
        <v>25833.333213583977</v>
      </c>
    </row>
    <row r="16" spans="1:9" ht="12.75">
      <c r="A16" s="3">
        <v>2</v>
      </c>
      <c r="B16" s="13">
        <f>+'Tables 8.1, 2'!$B$19*B6</f>
        <v>0</v>
      </c>
      <c r="C16" s="13">
        <f>+C6*'Tables 8.1, 2'!$B$20</f>
        <v>0</v>
      </c>
      <c r="D16" s="13">
        <f>+D6*'Tables 8.1, 2'!$B$22*8*20</f>
        <v>41333.333141734336</v>
      </c>
      <c r="E16" s="13">
        <f>+E6*'Tables 8.1, 2'!$B$23</f>
        <v>0</v>
      </c>
      <c r="F16" s="13">
        <f>+F6*'Tables 8.1, 2'!$B$17</f>
        <v>4333.333481158053</v>
      </c>
      <c r="G16" s="13">
        <f>+G6*'Tables 8.1, 2'!$B$18</f>
        <v>0</v>
      </c>
      <c r="H16" s="13">
        <f>+H6*'Tables 8.1, 2'!$B$24</f>
        <v>0</v>
      </c>
      <c r="I16" s="14">
        <f>I6*'Tables 8.1, 2'!$B$16</f>
        <v>25833.33321358396</v>
      </c>
    </row>
    <row r="17" spans="1:9" ht="12.75">
      <c r="A17" s="3">
        <v>3</v>
      </c>
      <c r="B17" s="13">
        <f>+'Tables 8.1, 2'!$B$19*B7</f>
        <v>0</v>
      </c>
      <c r="C17" s="13">
        <f>+C7*'Tables 8.1, 2'!$B$20</f>
        <v>0</v>
      </c>
      <c r="D17" s="13">
        <f>+D7*'Tables 8.1, 2'!$B$22*8*20</f>
        <v>41333.333141734336</v>
      </c>
      <c r="E17" s="13">
        <f>+E7*'Tables 8.1, 2'!$B$23</f>
        <v>0</v>
      </c>
      <c r="F17" s="13">
        <f>+F7*'Tables 8.1, 2'!$B$17</f>
        <v>1900.0002283597785</v>
      </c>
      <c r="G17" s="13">
        <f>+G7*'Tables 8.1, 2'!$B$18</f>
        <v>0</v>
      </c>
      <c r="H17" s="13">
        <f>+H7*'Tables 8.1, 2'!$B$24</f>
        <v>0</v>
      </c>
      <c r="I17" s="14">
        <f>I7*'Tables 8.1, 2'!$B$16</f>
        <v>25833.333213583956</v>
      </c>
    </row>
    <row r="18" spans="1:9" ht="12.75">
      <c r="A18" s="3">
        <v>4</v>
      </c>
      <c r="B18" s="13">
        <f>+'Tables 8.1, 2'!$B$19*B8</f>
        <v>0</v>
      </c>
      <c r="C18" s="13">
        <f>+C8*'Tables 8.1, 2'!$B$20</f>
        <v>0</v>
      </c>
      <c r="D18" s="13">
        <f>+D8*'Tables 8.1, 2'!$B$22*8*20</f>
        <v>41333.333141734336</v>
      </c>
      <c r="E18" s="13">
        <f>+E8*'Tables 8.1, 2'!$B$23</f>
        <v>0</v>
      </c>
      <c r="F18" s="13">
        <f>+F8*'Tables 8.1, 2'!$B$17</f>
        <v>0</v>
      </c>
      <c r="G18" s="13">
        <f>+G8*'Tables 8.1, 2'!$B$18</f>
        <v>6333.333148369093</v>
      </c>
      <c r="H18" s="13">
        <f>+H8*'Tables 8.1, 2'!$B$24</f>
        <v>0</v>
      </c>
      <c r="I18" s="14">
        <f>I8*'Tables 8.1, 2'!$B$16</f>
        <v>25833.333213583956</v>
      </c>
    </row>
    <row r="19" spans="1:9" ht="12.75">
      <c r="A19" s="3">
        <v>5</v>
      </c>
      <c r="B19" s="13">
        <f>+'Tables 8.1, 2'!$B$19*B9</f>
        <v>0</v>
      </c>
      <c r="C19" s="13">
        <f>+C9*'Tables 8.1, 2'!$B$20</f>
        <v>0</v>
      </c>
      <c r="D19" s="13">
        <f>+D9*'Tables 8.1, 2'!$B$22*8*20</f>
        <v>41333.333141734336</v>
      </c>
      <c r="E19" s="13">
        <f>+E9*'Tables 8.1, 2'!$B$23</f>
        <v>0</v>
      </c>
      <c r="F19" s="13">
        <f>+F9*'Tables 8.1, 2'!$B$17</f>
        <v>0</v>
      </c>
      <c r="G19" s="13">
        <f>+G9*'Tables 8.1, 2'!$B$18</f>
        <v>3416.6665741859106</v>
      </c>
      <c r="H19" s="13">
        <f>+H9*'Tables 8.1, 2'!$B$24</f>
        <v>0</v>
      </c>
      <c r="I19" s="14">
        <f>I9*'Tables 8.1, 2'!$B$16</f>
        <v>25833.33321358396</v>
      </c>
    </row>
    <row r="20" spans="1:9" ht="13.5" thickBot="1">
      <c r="A20" s="4">
        <v>6</v>
      </c>
      <c r="B20" s="15">
        <f>+'Tables 8.1, 2'!$B$19*B10</f>
        <v>0</v>
      </c>
      <c r="C20" s="15">
        <f>+C10*'Tables 8.1, 2'!$B$20</f>
        <v>0</v>
      </c>
      <c r="D20" s="15">
        <f>+D10*'Tables 8.1, 2'!$B$22*8*20</f>
        <v>41333.33314173434</v>
      </c>
      <c r="E20" s="15">
        <f>+E10*'Tables 8.1, 2'!B23</f>
        <v>0</v>
      </c>
      <c r="F20" s="15">
        <f>+F10*'Tables 8.1, 2'!$B$17</f>
        <v>1000</v>
      </c>
      <c r="G20" s="15">
        <f>+G10*'Tables 8.1, 2'!$B$18</f>
        <v>0</v>
      </c>
      <c r="H20" s="15">
        <f>+H10*'Tables 8.1, 2'!$B$24</f>
        <v>0</v>
      </c>
      <c r="I20" s="16">
        <f>I10*'Tables 8.1, 2'!$B$16</f>
        <v>25833.333213583966</v>
      </c>
    </row>
    <row r="21" spans="2:9" ht="3.75" customHeight="1" thickBot="1">
      <c r="B21" s="17"/>
      <c r="C21" s="17"/>
      <c r="D21" s="17"/>
      <c r="E21" s="17"/>
      <c r="F21" s="17"/>
      <c r="G21" s="17"/>
      <c r="H21" s="17"/>
      <c r="I21" s="17"/>
    </row>
    <row r="22" spans="1:7" ht="13.5" thickBot="1">
      <c r="A22" s="2" t="s">
        <v>34</v>
      </c>
      <c r="B22" s="17"/>
      <c r="C22" s="49">
        <f>+SUM(B15:I20)</f>
        <v>432858.3316661692</v>
      </c>
      <c r="D22" s="17"/>
      <c r="E22" s="17"/>
      <c r="F22" s="17"/>
      <c r="G22" s="17"/>
    </row>
    <row r="23" ht="3.75" customHeight="1"/>
    <row r="24" spans="1:3" ht="12.75">
      <c r="A24" s="2" t="s">
        <v>40</v>
      </c>
      <c r="B24" s="2"/>
      <c r="C24" s="83">
        <f>SUMPRODUCT(J5:J10,K5:K10)</f>
        <v>640000</v>
      </c>
    </row>
    <row r="25" spans="1:3" ht="12.75">
      <c r="A25" s="2" t="s">
        <v>42</v>
      </c>
      <c r="C25" s="84">
        <f>C24-C22</f>
        <v>207141.66833383078</v>
      </c>
    </row>
    <row r="26" ht="4.5" customHeight="1" thickBot="1"/>
    <row r="27" spans="1:3" ht="12.75">
      <c r="A27" s="85" t="s">
        <v>53</v>
      </c>
      <c r="B27" s="59"/>
      <c r="C27" s="86">
        <v>0</v>
      </c>
    </row>
    <row r="28" spans="1:3" ht="12.75">
      <c r="A28" s="87" t="s">
        <v>56</v>
      </c>
      <c r="B28" s="60"/>
      <c r="C28" s="88">
        <v>1</v>
      </c>
    </row>
    <row r="29" spans="1:3" ht="12.75">
      <c r="A29" s="87" t="s">
        <v>52</v>
      </c>
      <c r="B29" s="60"/>
      <c r="C29" s="89">
        <v>40</v>
      </c>
    </row>
    <row r="30" spans="1:3" ht="12.75">
      <c r="A30" s="90" t="s">
        <v>54</v>
      </c>
      <c r="B30" s="60"/>
      <c r="C30" s="91">
        <v>1</v>
      </c>
    </row>
    <row r="31" spans="1:3" ht="13.5" thickBot="1">
      <c r="A31" s="92" t="s">
        <v>55</v>
      </c>
      <c r="B31" s="61"/>
      <c r="C31" s="93">
        <v>0.2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76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31"/>
  <sheetViews>
    <sheetView showGridLines="0" zoomScale="120" zoomScaleNormal="120" zoomScalePageLayoutView="0" workbookViewId="0" topLeftCell="A1">
      <selection activeCell="P10" sqref="P10"/>
    </sheetView>
  </sheetViews>
  <sheetFormatPr defaultColWidth="9.140625" defaultRowHeight="12.75"/>
  <cols>
    <col min="1" max="1" width="9.28125" style="0" bestFit="1" customWidth="1"/>
    <col min="2" max="2" width="8.00390625" style="0" bestFit="1" customWidth="1"/>
    <col min="3" max="3" width="10.28125" style="0" bestFit="1" customWidth="1"/>
    <col min="4" max="4" width="13.00390625" style="0" bestFit="1" customWidth="1"/>
    <col min="5" max="5" width="9.7109375" style="0" bestFit="1" customWidth="1"/>
    <col min="6" max="6" width="9.8515625" style="0" bestFit="1" customWidth="1"/>
    <col min="7" max="7" width="11.7109375" style="0" bestFit="1" customWidth="1"/>
    <col min="8" max="8" width="12.421875" style="0" bestFit="1" customWidth="1"/>
    <col min="9" max="9" width="11.421875" style="0" bestFit="1" customWidth="1"/>
    <col min="10" max="10" width="9.28125" style="0" bestFit="1" customWidth="1"/>
    <col min="11" max="11" width="5.421875" style="0" customWidth="1"/>
    <col min="12" max="12" width="2.7109375" style="0" customWidth="1"/>
    <col min="13" max="13" width="10.57421875" style="0" customWidth="1"/>
    <col min="16" max="16" width="9.8515625" style="0" customWidth="1"/>
  </cols>
  <sheetData>
    <row r="1" spans="1:13" ht="13.5" thickBot="1">
      <c r="A1" s="2" t="s">
        <v>38</v>
      </c>
      <c r="M1" s="2" t="s">
        <v>35</v>
      </c>
    </row>
    <row r="2" spans="1:9" ht="18.75" thickBot="1">
      <c r="A2" s="26"/>
      <c r="B2" s="24" t="s">
        <v>44</v>
      </c>
      <c r="C2" s="24" t="s">
        <v>45</v>
      </c>
      <c r="D2" s="24" t="s">
        <v>43</v>
      </c>
      <c r="E2" s="24" t="s">
        <v>46</v>
      </c>
      <c r="F2" s="24" t="s">
        <v>47</v>
      </c>
      <c r="G2" s="24" t="s">
        <v>49</v>
      </c>
      <c r="H2" s="24" t="s">
        <v>48</v>
      </c>
      <c r="I2" s="22" t="s">
        <v>50</v>
      </c>
    </row>
    <row r="3" spans="1:16" ht="13.5" thickBot="1">
      <c r="A3" s="27" t="s">
        <v>20</v>
      </c>
      <c r="B3" s="25" t="s">
        <v>21</v>
      </c>
      <c r="C3" s="25" t="s">
        <v>22</v>
      </c>
      <c r="D3" s="25" t="s">
        <v>23</v>
      </c>
      <c r="E3" s="25" t="s">
        <v>39</v>
      </c>
      <c r="F3" s="25" t="s">
        <v>24</v>
      </c>
      <c r="G3" s="25" t="s">
        <v>25</v>
      </c>
      <c r="H3" s="25" t="s">
        <v>26</v>
      </c>
      <c r="I3" s="23" t="s">
        <v>27</v>
      </c>
      <c r="J3" s="5" t="s">
        <v>28</v>
      </c>
      <c r="K3" s="19" t="s">
        <v>41</v>
      </c>
      <c r="M3" s="6" t="s">
        <v>36</v>
      </c>
      <c r="N3" s="7" t="s">
        <v>51</v>
      </c>
      <c r="O3" s="7" t="s">
        <v>24</v>
      </c>
      <c r="P3" s="8" t="s">
        <v>33</v>
      </c>
    </row>
    <row r="4" spans="1:16" ht="12.75">
      <c r="A4" s="32">
        <v>0</v>
      </c>
      <c r="B4" s="62">
        <v>0</v>
      </c>
      <c r="C4" s="62">
        <v>0</v>
      </c>
      <c r="D4" s="62">
        <v>80</v>
      </c>
      <c r="E4" s="62">
        <v>0</v>
      </c>
      <c r="F4" s="62">
        <v>1000</v>
      </c>
      <c r="G4" s="62">
        <v>0</v>
      </c>
      <c r="H4" s="62">
        <v>0</v>
      </c>
      <c r="I4" s="63"/>
      <c r="J4" s="30"/>
      <c r="K4" s="30"/>
      <c r="M4" s="46"/>
      <c r="N4" s="47"/>
      <c r="O4" s="47"/>
      <c r="P4" s="48"/>
    </row>
    <row r="5" spans="1:16" ht="12.75">
      <c r="A5" s="32">
        <v>1</v>
      </c>
      <c r="B5" s="40">
        <v>0</v>
      </c>
      <c r="C5" s="40">
        <v>15.416666666666652</v>
      </c>
      <c r="D5" s="40">
        <v>64.58333333333336</v>
      </c>
      <c r="E5" s="40">
        <v>0</v>
      </c>
      <c r="F5" s="40">
        <v>1983.3333333333335</v>
      </c>
      <c r="G5" s="40">
        <v>0</v>
      </c>
      <c r="H5" s="40">
        <v>0</v>
      </c>
      <c r="I5" s="41">
        <v>2583.3333333333326</v>
      </c>
      <c r="J5" s="44">
        <f>IF($C$27=0,'Tables 8.1, 2'!B6,IF(Planning!A5=Planning!$C$28,'Tables 8.1, 2'!B6*(1+Planning!$C$30)+Planning!$C$31*('Tables 8.1, 2'!B7+'Tables 8.1, 2'!B8),IF(Planning!A5&lt;=2+Planning!$C$28,IF(A5&gt;$C$28,(1-Planning!$C$31)*'Tables 8.1, 2'!B6,'Tables 8.1, 2'!B6),'Tables 8.1, 2'!B6)))</f>
        <v>1600</v>
      </c>
      <c r="K5" s="44">
        <f aca="true" t="shared" si="0" ref="K5:K10">IF($C$27=1,IF(A5=$C$28,$C$29-1,$C$29),$C$29)</f>
        <v>40</v>
      </c>
      <c r="M5" s="64">
        <f aca="true" t="shared" si="1" ref="M5:M10">+D5-D4-B5+C5</f>
        <v>0</v>
      </c>
      <c r="N5" s="65">
        <f aca="true" t="shared" si="2" ref="N5:N10">40*D5+(E5/4)-I5</f>
        <v>0</v>
      </c>
      <c r="O5" s="65">
        <f aca="true" t="shared" si="3" ref="O5:O10">+F4-G4+I5+H5-J5-F5+G5</f>
        <v>-9.094947017729282E-13</v>
      </c>
      <c r="P5" s="66">
        <f aca="true" t="shared" si="4" ref="P5:P10">-E5+10*D5</f>
        <v>645.8333333333336</v>
      </c>
    </row>
    <row r="6" spans="1:16" ht="12.75">
      <c r="A6" s="32">
        <v>2</v>
      </c>
      <c r="B6" s="40">
        <v>0</v>
      </c>
      <c r="C6" s="40">
        <v>0</v>
      </c>
      <c r="D6" s="40">
        <v>64.58333333333333</v>
      </c>
      <c r="E6" s="40">
        <v>0</v>
      </c>
      <c r="F6" s="40">
        <v>1566.666666666667</v>
      </c>
      <c r="G6" s="40">
        <v>0</v>
      </c>
      <c r="H6" s="40">
        <v>0</v>
      </c>
      <c r="I6" s="41">
        <v>2583.3333333333326</v>
      </c>
      <c r="J6" s="44">
        <f>IF($C$27=0,'Tables 8.1, 2'!B7,IF(Planning!A6=Planning!$C$28,'Tables 8.1, 2'!B7*(1+Planning!$C$30)+Planning!$C$31*('Tables 8.1, 2'!B8+'Tables 8.1, 2'!B9),IF(Planning!A6&lt;=2+Planning!$C$28,IF(A6&gt;$C$28,(1-Planning!$C$31)*'Tables 8.1, 2'!B7,'Tables 8.1, 2'!B7),'Tables 8.1, 2'!B7)))</f>
        <v>3000</v>
      </c>
      <c r="K6" s="44">
        <f t="shared" si="0"/>
        <v>40</v>
      </c>
      <c r="M6" s="64">
        <f t="shared" si="1"/>
        <v>-2.842170943040401E-14</v>
      </c>
      <c r="N6" s="65">
        <f t="shared" si="2"/>
        <v>0</v>
      </c>
      <c r="O6" s="65">
        <f t="shared" si="3"/>
        <v>-9.094947017729282E-13</v>
      </c>
      <c r="P6" s="66">
        <f t="shared" si="4"/>
        <v>645.8333333333333</v>
      </c>
    </row>
    <row r="7" spans="1:16" ht="12.75">
      <c r="A7" s="32">
        <v>3</v>
      </c>
      <c r="B7" s="40">
        <v>0</v>
      </c>
      <c r="C7" s="40">
        <v>0</v>
      </c>
      <c r="D7" s="40">
        <v>64.58333333333333</v>
      </c>
      <c r="E7" s="40">
        <v>0</v>
      </c>
      <c r="F7" s="40">
        <v>950.0000000000002</v>
      </c>
      <c r="G7" s="40">
        <v>0</v>
      </c>
      <c r="H7" s="40">
        <v>0</v>
      </c>
      <c r="I7" s="41">
        <v>2583.333333333334</v>
      </c>
      <c r="J7" s="44">
        <f>IF($C$27=0,'Tables 8.1, 2'!B8,IF(Planning!A7=Planning!$C$28,'Tables 8.1, 2'!B8*(1+Planning!$C$30)+Planning!$C$31*('Tables 8.1, 2'!B9+'Tables 8.1, 2'!B10),IF(Planning!A7&lt;=2+Planning!$C$28,IF(A7&gt;$C$28,(1-Planning!$C$31)*'Tables 8.1, 2'!B8,'Tables 8.1, 2'!B8),'Tables 8.1, 2'!B8)))</f>
        <v>3200</v>
      </c>
      <c r="K7" s="44">
        <f t="shared" si="0"/>
        <v>40</v>
      </c>
      <c r="M7" s="64">
        <f t="shared" si="1"/>
        <v>0</v>
      </c>
      <c r="N7" s="65">
        <f t="shared" si="2"/>
        <v>0</v>
      </c>
      <c r="O7" s="65">
        <f t="shared" si="3"/>
        <v>6.821210263296962E-13</v>
      </c>
      <c r="P7" s="66">
        <f t="shared" si="4"/>
        <v>645.8333333333333</v>
      </c>
    </row>
    <row r="8" spans="1:16" ht="12.75">
      <c r="A8" s="32">
        <v>4</v>
      </c>
      <c r="B8" s="40">
        <v>0</v>
      </c>
      <c r="C8" s="40">
        <v>0</v>
      </c>
      <c r="D8" s="40">
        <v>64.58333333333333</v>
      </c>
      <c r="E8" s="40">
        <v>0</v>
      </c>
      <c r="F8" s="40">
        <v>0</v>
      </c>
      <c r="G8" s="40">
        <v>266.66666666666634</v>
      </c>
      <c r="H8" s="40">
        <v>0</v>
      </c>
      <c r="I8" s="41">
        <v>2583.333333333334</v>
      </c>
      <c r="J8" s="44">
        <f>IF($C$27=0,'Tables 8.1, 2'!B9,IF(Planning!A8=Planning!$C$28,'Tables 8.1, 2'!B9*(1+Planning!$C$30)+Planning!$C$31*('Tables 8.1, 2'!B10+'Tables 8.1, 2'!B11),IF(Planning!A8&lt;=2+Planning!$C$28,IF(A8&gt;$C$28,(1-Planning!$C$31)*'Tables 8.1, 2'!B9,'Tables 8.1, 2'!B9),'Tables 8.1, 2'!B9)))</f>
        <v>3800</v>
      </c>
      <c r="K8" s="44">
        <f t="shared" si="0"/>
        <v>40</v>
      </c>
      <c r="M8" s="64">
        <f t="shared" si="1"/>
        <v>0</v>
      </c>
      <c r="N8" s="65">
        <f t="shared" si="2"/>
        <v>0</v>
      </c>
      <c r="O8" s="65">
        <f t="shared" si="3"/>
        <v>0</v>
      </c>
      <c r="P8" s="66">
        <f t="shared" si="4"/>
        <v>645.8333333333333</v>
      </c>
    </row>
    <row r="9" spans="1:16" ht="12.75">
      <c r="A9" s="32">
        <v>5</v>
      </c>
      <c r="B9" s="40">
        <v>0</v>
      </c>
      <c r="C9" s="40">
        <v>0</v>
      </c>
      <c r="D9" s="40">
        <v>64.58333333333334</v>
      </c>
      <c r="E9" s="40">
        <v>0</v>
      </c>
      <c r="F9" s="40">
        <v>116.66666666666667</v>
      </c>
      <c r="G9" s="40">
        <v>0</v>
      </c>
      <c r="H9" s="40">
        <v>0</v>
      </c>
      <c r="I9" s="41">
        <v>2583.333333333333</v>
      </c>
      <c r="J9" s="44">
        <f>IF($C$27=0,'Tables 8.1, 2'!B10,IF(Planning!A9=Planning!$C$28,'Tables 8.1, 2'!B10*(1+Planning!$C$30)+Planning!$C$31*('Tables 8.1, 2'!B11+'Tables 8.1, 2'!B12),IF(Planning!A9&lt;=2+Planning!$C$28,IF(A9&gt;$C$28,(1-Planning!$C$31)*'Tables 8.1, 2'!B10,'Tables 8.1, 2'!B10),'Tables 8.1, 2'!B10)))</f>
        <v>2200</v>
      </c>
      <c r="K9" s="44">
        <f t="shared" si="0"/>
        <v>40</v>
      </c>
      <c r="M9" s="64">
        <f t="shared" si="1"/>
        <v>1.4210854715202004E-14</v>
      </c>
      <c r="N9" s="65">
        <f t="shared" si="2"/>
        <v>0</v>
      </c>
      <c r="O9" s="65">
        <f t="shared" si="3"/>
        <v>-1.5631940186722204E-13</v>
      </c>
      <c r="P9" s="66">
        <f t="shared" si="4"/>
        <v>645.8333333333335</v>
      </c>
    </row>
    <row r="10" spans="1:16" ht="13.5" thickBot="1">
      <c r="A10" s="33">
        <v>6</v>
      </c>
      <c r="B10" s="42">
        <v>0</v>
      </c>
      <c r="C10" s="42">
        <v>0</v>
      </c>
      <c r="D10" s="42">
        <v>64.58333333333334</v>
      </c>
      <c r="E10" s="42">
        <v>0</v>
      </c>
      <c r="F10" s="42">
        <v>500</v>
      </c>
      <c r="G10" s="42">
        <v>0</v>
      </c>
      <c r="H10" s="42">
        <v>0</v>
      </c>
      <c r="I10" s="43">
        <v>2583.3333333333335</v>
      </c>
      <c r="J10" s="45">
        <f>IF($C$27=0,'Tables 8.1, 2'!B11,IF(Planning!A10=Planning!$C$28,'Tables 8.1, 2'!B11*(1+Planning!$C$30)+Planning!$C$31*('Tables 8.1, 2'!B12+'Tables 8.1, 2'!B13),IF(Planning!A10&lt;=2+Planning!$C$28,IF(A10&gt;$C$28,(1-Planning!$C$31)*'Tables 8.1, 2'!B11,'Tables 8.1, 2'!B11),'Tables 8.1, 2'!B11)))</f>
        <v>2200</v>
      </c>
      <c r="K10" s="45">
        <f t="shared" si="0"/>
        <v>40</v>
      </c>
      <c r="M10" s="67">
        <f t="shared" si="1"/>
        <v>0</v>
      </c>
      <c r="N10" s="68">
        <f t="shared" si="2"/>
        <v>0</v>
      </c>
      <c r="O10" s="68">
        <f t="shared" si="3"/>
        <v>0</v>
      </c>
      <c r="P10" s="69">
        <f t="shared" si="4"/>
        <v>645.8333333333335</v>
      </c>
    </row>
    <row r="11" spans="5:8" ht="12.75">
      <c r="E11" s="39">
        <f>AVERAGE(E4:E10)</f>
        <v>0</v>
      </c>
      <c r="F11" s="39">
        <f>AVERAGE(F4:F10)</f>
        <v>873.8095238095239</v>
      </c>
      <c r="G11" s="39">
        <f>AVERAGE(G4:G10)</f>
        <v>38.09523809523805</v>
      </c>
      <c r="H11" s="39">
        <f>AVERAGE(H4:H10)</f>
        <v>0</v>
      </c>
    </row>
    <row r="12" spans="1:10" ht="12.75">
      <c r="A12" s="2" t="s">
        <v>29</v>
      </c>
      <c r="F12" s="21"/>
      <c r="J12" s="20"/>
    </row>
    <row r="13" ht="5.25" customHeight="1" thickBot="1"/>
    <row r="14" spans="1:9" ht="13.5" thickBot="1">
      <c r="A14" s="6" t="s">
        <v>20</v>
      </c>
      <c r="B14" s="7" t="s">
        <v>30</v>
      </c>
      <c r="C14" s="7" t="s">
        <v>31</v>
      </c>
      <c r="D14" s="7" t="s">
        <v>32</v>
      </c>
      <c r="E14" s="7" t="s">
        <v>39</v>
      </c>
      <c r="F14" s="7" t="s">
        <v>24</v>
      </c>
      <c r="G14" s="7" t="s">
        <v>25</v>
      </c>
      <c r="H14" s="7" t="s">
        <v>26</v>
      </c>
      <c r="I14" s="8" t="s">
        <v>37</v>
      </c>
    </row>
    <row r="15" spans="1:9" ht="12.75">
      <c r="A15" s="10">
        <v>1</v>
      </c>
      <c r="B15" s="11">
        <f>+'Tables 8.1, 2'!$B$19*B5</f>
        <v>0</v>
      </c>
      <c r="C15" s="11">
        <f>+C5*'Tables 8.1, 2'!$B$20</f>
        <v>7708.333333333326</v>
      </c>
      <c r="D15" s="11">
        <f>+D5*'Tables 8.1, 2'!$B$22*8*20</f>
        <v>41333.33333333335</v>
      </c>
      <c r="E15" s="11">
        <f>+E5*'Tables 8.1, 2'!$B$23</f>
        <v>0</v>
      </c>
      <c r="F15" s="11">
        <f>+F5*'Tables 8.1, 2'!$B$17</f>
        <v>3966.666666666667</v>
      </c>
      <c r="G15" s="11">
        <f>+G5*'Tables 8.1, 2'!$B$18</f>
        <v>0</v>
      </c>
      <c r="H15" s="11">
        <f>+H5*'Tables 8.1, 2'!$B$24</f>
        <v>0</v>
      </c>
      <c r="I15" s="12">
        <f>I5*'Tables 8.1, 2'!$B$16</f>
        <v>25833.333333333325</v>
      </c>
    </row>
    <row r="16" spans="1:9" ht="12.75">
      <c r="A16" s="3">
        <v>2</v>
      </c>
      <c r="B16" s="13">
        <f>+'Tables 8.1, 2'!$B$19*B6</f>
        <v>0</v>
      </c>
      <c r="C16" s="13">
        <f>+C6*'Tables 8.1, 2'!$B$20</f>
        <v>0</v>
      </c>
      <c r="D16" s="13">
        <f>+D6*'Tables 8.1, 2'!$B$22*8*20</f>
        <v>41333.33333333333</v>
      </c>
      <c r="E16" s="13">
        <f>+E6*'Tables 8.1, 2'!$B$23</f>
        <v>0</v>
      </c>
      <c r="F16" s="13">
        <f>+F6*'Tables 8.1, 2'!$B$17</f>
        <v>3133.333333333334</v>
      </c>
      <c r="G16" s="13">
        <f>+G6*'Tables 8.1, 2'!$B$18</f>
        <v>0</v>
      </c>
      <c r="H16" s="13">
        <f>+H6*'Tables 8.1, 2'!$B$24</f>
        <v>0</v>
      </c>
      <c r="I16" s="14">
        <f>I6*'Tables 8.1, 2'!$B$16</f>
        <v>25833.333333333325</v>
      </c>
    </row>
    <row r="17" spans="1:9" ht="12.75">
      <c r="A17" s="3">
        <v>3</v>
      </c>
      <c r="B17" s="13">
        <f>+'Tables 8.1, 2'!$B$19*B7</f>
        <v>0</v>
      </c>
      <c r="C17" s="13">
        <f>+C7*'Tables 8.1, 2'!$B$20</f>
        <v>0</v>
      </c>
      <c r="D17" s="13">
        <f>+D7*'Tables 8.1, 2'!$B$22*8*20</f>
        <v>41333.33333333333</v>
      </c>
      <c r="E17" s="13">
        <f>+E7*'Tables 8.1, 2'!$B$23</f>
        <v>0</v>
      </c>
      <c r="F17" s="13">
        <f>+F7*'Tables 8.1, 2'!$B$17</f>
        <v>1900.0000000000005</v>
      </c>
      <c r="G17" s="13">
        <f>+G7*'Tables 8.1, 2'!$B$18</f>
        <v>0</v>
      </c>
      <c r="H17" s="13">
        <f>+H7*'Tables 8.1, 2'!$B$24</f>
        <v>0</v>
      </c>
      <c r="I17" s="14">
        <f>I7*'Tables 8.1, 2'!$B$16</f>
        <v>25833.33333333334</v>
      </c>
    </row>
    <row r="18" spans="1:9" ht="12.75">
      <c r="A18" s="3">
        <v>4</v>
      </c>
      <c r="B18" s="13">
        <f>+'Tables 8.1, 2'!$B$19*B8</f>
        <v>0</v>
      </c>
      <c r="C18" s="13">
        <f>+C8*'Tables 8.1, 2'!$B$20</f>
        <v>0</v>
      </c>
      <c r="D18" s="13">
        <f>+D8*'Tables 8.1, 2'!$B$22*8*20</f>
        <v>41333.33333333333</v>
      </c>
      <c r="E18" s="13">
        <f>+E8*'Tables 8.1, 2'!$B$23</f>
        <v>0</v>
      </c>
      <c r="F18" s="13">
        <f>+F8*'Tables 8.1, 2'!$B$17</f>
        <v>0</v>
      </c>
      <c r="G18" s="13">
        <f>+G8*'Tables 8.1, 2'!$B$18</f>
        <v>1333.3333333333317</v>
      </c>
      <c r="H18" s="13">
        <f>+H8*'Tables 8.1, 2'!$B$24</f>
        <v>0</v>
      </c>
      <c r="I18" s="14">
        <f>I8*'Tables 8.1, 2'!$B$16</f>
        <v>25833.33333333334</v>
      </c>
    </row>
    <row r="19" spans="1:9" ht="12.75">
      <c r="A19" s="3">
        <v>5</v>
      </c>
      <c r="B19" s="13">
        <f>+'Tables 8.1, 2'!$B$19*B9</f>
        <v>0</v>
      </c>
      <c r="C19" s="13">
        <f>+C9*'Tables 8.1, 2'!$B$20</f>
        <v>0</v>
      </c>
      <c r="D19" s="13">
        <f>+D9*'Tables 8.1, 2'!$B$22*8*20</f>
        <v>41333.33333333334</v>
      </c>
      <c r="E19" s="13">
        <f>+E9*'Tables 8.1, 2'!$B$23</f>
        <v>0</v>
      </c>
      <c r="F19" s="13">
        <f>+F9*'Tables 8.1, 2'!$B$17</f>
        <v>233.33333333333334</v>
      </c>
      <c r="G19" s="13">
        <f>+G9*'Tables 8.1, 2'!$B$18</f>
        <v>0</v>
      </c>
      <c r="H19" s="13">
        <f>+H9*'Tables 8.1, 2'!$B$24</f>
        <v>0</v>
      </c>
      <c r="I19" s="14">
        <f>I9*'Tables 8.1, 2'!$B$16</f>
        <v>25833.33333333333</v>
      </c>
    </row>
    <row r="20" spans="1:9" ht="13.5" thickBot="1">
      <c r="A20" s="4">
        <v>6</v>
      </c>
      <c r="B20" s="15">
        <f>+'Tables 8.1, 2'!$B$19*B10</f>
        <v>0</v>
      </c>
      <c r="C20" s="15">
        <f>+C10*'Tables 8.1, 2'!$B$20</f>
        <v>0</v>
      </c>
      <c r="D20" s="15">
        <f>+D10*'Tables 8.1, 2'!$B$22*8*20</f>
        <v>41333.33333333334</v>
      </c>
      <c r="E20" s="15">
        <f>+E10*'Tables 8.1, 2'!B23</f>
        <v>0</v>
      </c>
      <c r="F20" s="15">
        <f>+F10*'Tables 8.1, 2'!$B$17</f>
        <v>1000</v>
      </c>
      <c r="G20" s="15">
        <f>+G10*'Tables 8.1, 2'!$B$18</f>
        <v>0</v>
      </c>
      <c r="H20" s="15">
        <f>+H10*'Tables 8.1, 2'!$B$24</f>
        <v>0</v>
      </c>
      <c r="I20" s="16">
        <f>I10*'Tables 8.1, 2'!$B$16</f>
        <v>25833.333333333336</v>
      </c>
    </row>
    <row r="21" spans="2:9" ht="3.75" customHeight="1" thickBot="1">
      <c r="B21" s="17"/>
      <c r="C21" s="17"/>
      <c r="D21" s="17"/>
      <c r="E21" s="17"/>
      <c r="F21" s="17"/>
      <c r="G21" s="17"/>
      <c r="H21" s="17"/>
      <c r="I21" s="17"/>
    </row>
    <row r="22" spans="1:7" ht="13.5" thickBot="1">
      <c r="A22" s="2" t="s">
        <v>34</v>
      </c>
      <c r="B22" s="17"/>
      <c r="C22" s="49">
        <f>+SUM(B15:I20)</f>
        <v>422275.00000000006</v>
      </c>
      <c r="D22" s="17"/>
      <c r="E22" s="17"/>
      <c r="F22" s="17"/>
      <c r="G22" s="17"/>
    </row>
    <row r="23" ht="3.75" customHeight="1"/>
    <row r="24" spans="1:3" ht="12.75">
      <c r="A24" s="18" t="s">
        <v>40</v>
      </c>
      <c r="B24" s="18"/>
      <c r="C24" s="29">
        <f>SUMPRODUCT(J5:J10,K5:K10)</f>
        <v>640000</v>
      </c>
    </row>
    <row r="25" spans="1:3" ht="12.75">
      <c r="A25" s="18" t="s">
        <v>42</v>
      </c>
      <c r="C25" s="31">
        <f>C24-C22</f>
        <v>217724.99999999994</v>
      </c>
    </row>
    <row r="26" ht="4.5" customHeight="1" thickBot="1"/>
    <row r="27" spans="1:3" ht="12.75">
      <c r="A27" s="50" t="s">
        <v>53</v>
      </c>
      <c r="B27" s="59"/>
      <c r="C27" s="51">
        <v>0</v>
      </c>
    </row>
    <row r="28" spans="1:3" ht="12.75">
      <c r="A28" s="52" t="s">
        <v>56</v>
      </c>
      <c r="B28" s="60"/>
      <c r="C28" s="53">
        <v>1</v>
      </c>
    </row>
    <row r="29" spans="1:3" ht="12.75">
      <c r="A29" s="52" t="s">
        <v>52</v>
      </c>
      <c r="B29" s="60"/>
      <c r="C29" s="54">
        <v>40</v>
      </c>
    </row>
    <row r="30" spans="1:3" ht="12.75">
      <c r="A30" s="55" t="s">
        <v>54</v>
      </c>
      <c r="B30" s="60"/>
      <c r="C30" s="56">
        <v>1</v>
      </c>
    </row>
    <row r="31" spans="1:3" ht="13.5" thickBot="1">
      <c r="A31" s="57" t="s">
        <v>55</v>
      </c>
      <c r="B31" s="61"/>
      <c r="C31" s="58">
        <v>0.2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76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K39"/>
  <sheetViews>
    <sheetView zoomScale="130" zoomScaleNormal="130" zoomScalePageLayoutView="0" workbookViewId="0" topLeftCell="A19">
      <selection activeCell="M12" sqref="M12"/>
    </sheetView>
  </sheetViews>
  <sheetFormatPr defaultColWidth="9.140625" defaultRowHeight="12.75"/>
  <cols>
    <col min="1" max="2" width="9.421875" style="70" bestFit="1" customWidth="1"/>
    <col min="3" max="3" width="12.421875" style="70" bestFit="1" customWidth="1"/>
    <col min="4" max="5" width="9.57421875" style="70" bestFit="1" customWidth="1"/>
    <col min="6" max="6" width="11.140625" style="70" bestFit="1" customWidth="1"/>
    <col min="7" max="7" width="12.421875" style="70" bestFit="1" customWidth="1"/>
    <col min="8" max="8" width="12.7109375" style="70" bestFit="1" customWidth="1"/>
    <col min="9" max="9" width="11.140625" style="70" bestFit="1" customWidth="1"/>
    <col min="10" max="10" width="11.421875" style="70" bestFit="1" customWidth="1"/>
    <col min="11" max="11" width="9.57421875" style="70" bestFit="1" customWidth="1"/>
  </cols>
  <sheetData>
    <row r="1" spans="1:9" ht="12.75">
      <c r="A1" s="102">
        <v>8.1</v>
      </c>
      <c r="E1" s="102">
        <v>8.2</v>
      </c>
      <c r="I1" s="102">
        <v>8.3</v>
      </c>
    </row>
    <row r="2" spans="1:11" ht="12.75">
      <c r="A2" s="70" t="s">
        <v>34</v>
      </c>
      <c r="C2" s="150">
        <v>422274.9937344278</v>
      </c>
      <c r="E2" s="70" t="s">
        <v>34</v>
      </c>
      <c r="G2" s="150">
        <v>432858.3316661692</v>
      </c>
      <c r="I2" s="70" t="s">
        <v>34</v>
      </c>
      <c r="K2" s="149">
        <v>441200.0000000002</v>
      </c>
    </row>
    <row r="3" spans="3:7" ht="12.75">
      <c r="C3" s="95"/>
      <c r="G3" s="95"/>
    </row>
    <row r="4" spans="1:11" ht="12.75">
      <c r="A4" s="70" t="s">
        <v>40</v>
      </c>
      <c r="C4" s="95">
        <v>640000</v>
      </c>
      <c r="E4" s="70" t="s">
        <v>40</v>
      </c>
      <c r="G4" s="95">
        <v>640000</v>
      </c>
      <c r="I4" s="70" t="s">
        <v>40</v>
      </c>
      <c r="K4" s="95">
        <v>640000</v>
      </c>
    </row>
    <row r="5" spans="1:11" ht="12.75">
      <c r="A5" s="70" t="s">
        <v>42</v>
      </c>
      <c r="C5" s="95">
        <v>217725.0062655722</v>
      </c>
      <c r="E5" s="70" t="s">
        <v>42</v>
      </c>
      <c r="G5" s="95">
        <v>207141.66833383078</v>
      </c>
      <c r="I5" s="70" t="s">
        <v>42</v>
      </c>
      <c r="K5" s="94">
        <f>K4-K2</f>
        <v>198799.99999999983</v>
      </c>
    </row>
    <row r="8" ht="12.75">
      <c r="A8" s="102">
        <v>8.1</v>
      </c>
    </row>
    <row r="9" spans="1:11" ht="12.75">
      <c r="A9" s="96"/>
      <c r="B9" s="96" t="s">
        <v>58</v>
      </c>
      <c r="C9" s="96" t="s">
        <v>59</v>
      </c>
      <c r="D9" s="96" t="s">
        <v>60</v>
      </c>
      <c r="E9" s="96" t="s">
        <v>61</v>
      </c>
      <c r="F9" s="101" t="s">
        <v>62</v>
      </c>
      <c r="G9" s="101" t="s">
        <v>63</v>
      </c>
      <c r="H9" s="96" t="s">
        <v>64</v>
      </c>
      <c r="I9" s="96" t="s">
        <v>65</v>
      </c>
      <c r="J9" s="96"/>
      <c r="K9" s="96"/>
    </row>
    <row r="10" spans="1:11" ht="12.75">
      <c r="A10" s="96" t="s">
        <v>20</v>
      </c>
      <c r="B10" s="96" t="s">
        <v>21</v>
      </c>
      <c r="C10" s="96" t="s">
        <v>22</v>
      </c>
      <c r="D10" s="96" t="s">
        <v>23</v>
      </c>
      <c r="E10" s="96" t="s">
        <v>39</v>
      </c>
      <c r="F10" s="101" t="s">
        <v>24</v>
      </c>
      <c r="G10" s="101" t="s">
        <v>25</v>
      </c>
      <c r="H10" s="96" t="s">
        <v>26</v>
      </c>
      <c r="I10" s="96" t="s">
        <v>27</v>
      </c>
      <c r="J10" s="97" t="s">
        <v>28</v>
      </c>
      <c r="K10" s="96" t="s">
        <v>41</v>
      </c>
    </row>
    <row r="11" spans="1:11" ht="12.75">
      <c r="A11" s="98">
        <v>0</v>
      </c>
      <c r="B11" s="98">
        <v>0</v>
      </c>
      <c r="C11" s="98">
        <v>0</v>
      </c>
      <c r="D11" s="98">
        <v>80</v>
      </c>
      <c r="E11" s="98">
        <v>0</v>
      </c>
      <c r="F11" s="100">
        <v>1000</v>
      </c>
      <c r="G11" s="100">
        <v>0</v>
      </c>
      <c r="H11" s="98">
        <v>0</v>
      </c>
      <c r="I11" s="98"/>
      <c r="J11" s="99"/>
      <c r="K11" s="98"/>
    </row>
    <row r="12" spans="1:11" ht="12.75">
      <c r="A12" s="98">
        <v>1</v>
      </c>
      <c r="B12" s="98">
        <v>0</v>
      </c>
      <c r="C12" s="98">
        <v>15.416667708143983</v>
      </c>
      <c r="D12" s="98">
        <v>64.58333227084464</v>
      </c>
      <c r="E12" s="98">
        <v>0</v>
      </c>
      <c r="F12" s="100">
        <v>1983.3332843583942</v>
      </c>
      <c r="G12" s="100">
        <v>0</v>
      </c>
      <c r="H12" s="98">
        <v>0</v>
      </c>
      <c r="I12" s="98">
        <v>2583.3332908337843</v>
      </c>
      <c r="J12" s="99">
        <v>1600</v>
      </c>
      <c r="K12" s="98">
        <v>40</v>
      </c>
    </row>
    <row r="13" spans="1:11" ht="12.75">
      <c r="A13" s="98">
        <v>2</v>
      </c>
      <c r="B13" s="98">
        <v>0</v>
      </c>
      <c r="C13" s="98">
        <v>0</v>
      </c>
      <c r="D13" s="98">
        <v>64.58333227084461</v>
      </c>
      <c r="E13" s="98">
        <v>0</v>
      </c>
      <c r="F13" s="100">
        <v>1566.6666277779482</v>
      </c>
      <c r="G13" s="100">
        <v>0</v>
      </c>
      <c r="H13" s="98">
        <v>0</v>
      </c>
      <c r="I13" s="98">
        <v>2583.3332908337848</v>
      </c>
      <c r="J13" s="99">
        <v>3000</v>
      </c>
      <c r="K13" s="98">
        <v>40</v>
      </c>
    </row>
    <row r="14" spans="1:11" ht="12.75">
      <c r="A14" s="98">
        <v>3</v>
      </c>
      <c r="B14" s="98">
        <v>0</v>
      </c>
      <c r="C14" s="98">
        <v>0</v>
      </c>
      <c r="D14" s="98">
        <v>64.58333227084462</v>
      </c>
      <c r="E14" s="98">
        <v>0</v>
      </c>
      <c r="F14" s="100">
        <v>949.9999708411012</v>
      </c>
      <c r="G14" s="100">
        <v>0</v>
      </c>
      <c r="H14" s="98">
        <v>0</v>
      </c>
      <c r="I14" s="98">
        <v>2583.3332908337834</v>
      </c>
      <c r="J14" s="99">
        <v>3200</v>
      </c>
      <c r="K14" s="98">
        <v>40</v>
      </c>
    </row>
    <row r="15" spans="1:11" ht="12.75">
      <c r="A15" s="98">
        <v>4</v>
      </c>
      <c r="B15" s="98">
        <v>0</v>
      </c>
      <c r="C15" s="98">
        <v>0</v>
      </c>
      <c r="D15" s="98">
        <v>64.58333227084462</v>
      </c>
      <c r="E15" s="98">
        <v>0</v>
      </c>
      <c r="F15" s="100">
        <v>0</v>
      </c>
      <c r="G15" s="100">
        <v>266.66668608264956</v>
      </c>
      <c r="H15" s="98">
        <v>0</v>
      </c>
      <c r="I15" s="98">
        <v>2583.3332908337834</v>
      </c>
      <c r="J15" s="99">
        <v>3800</v>
      </c>
      <c r="K15" s="98">
        <v>40</v>
      </c>
    </row>
    <row r="16" spans="1:11" ht="12.75">
      <c r="A16" s="98">
        <v>5</v>
      </c>
      <c r="B16" s="98">
        <v>0</v>
      </c>
      <c r="C16" s="98">
        <v>0</v>
      </c>
      <c r="D16" s="98">
        <v>64.58333227084461</v>
      </c>
      <c r="E16" s="98">
        <v>0</v>
      </c>
      <c r="F16" s="100">
        <v>116.66665695867519</v>
      </c>
      <c r="G16" s="100">
        <v>0</v>
      </c>
      <c r="H16" s="98">
        <v>0</v>
      </c>
      <c r="I16" s="98">
        <v>2583.333290833784</v>
      </c>
      <c r="J16" s="99">
        <v>2200</v>
      </c>
      <c r="K16" s="98">
        <v>40</v>
      </c>
    </row>
    <row r="17" spans="1:11" ht="12.75">
      <c r="A17" s="98">
        <v>6</v>
      </c>
      <c r="B17" s="98">
        <v>0</v>
      </c>
      <c r="C17" s="98">
        <v>0</v>
      </c>
      <c r="D17" s="98">
        <v>64.58333227084461</v>
      </c>
      <c r="E17" s="98">
        <v>0</v>
      </c>
      <c r="F17" s="100">
        <v>500</v>
      </c>
      <c r="G17" s="100">
        <v>0</v>
      </c>
      <c r="H17" s="98">
        <v>0</v>
      </c>
      <c r="I17" s="98">
        <v>2583.3332908337843</v>
      </c>
      <c r="J17" s="99">
        <v>2200</v>
      </c>
      <c r="K17" s="98">
        <v>40</v>
      </c>
    </row>
    <row r="18" spans="1:11" ht="12.75">
      <c r="A18" s="98" t="s">
        <v>66</v>
      </c>
      <c r="B18" s="98"/>
      <c r="C18" s="98"/>
      <c r="D18" s="98"/>
      <c r="E18" s="98">
        <v>0</v>
      </c>
      <c r="F18" s="100">
        <v>873.8095057051597</v>
      </c>
      <c r="G18" s="100">
        <v>38.095240868949936</v>
      </c>
      <c r="H18" s="98">
        <v>0</v>
      </c>
      <c r="I18" s="98"/>
      <c r="J18" s="99">
        <v>16000</v>
      </c>
      <c r="K18" s="98"/>
    </row>
    <row r="19" ht="12.75">
      <c r="A19" s="102">
        <v>8.2</v>
      </c>
    </row>
    <row r="20" spans="1:11" ht="12.75">
      <c r="A20" s="96"/>
      <c r="B20" s="96" t="s">
        <v>58</v>
      </c>
      <c r="C20" s="96" t="s">
        <v>59</v>
      </c>
      <c r="D20" s="96" t="s">
        <v>60</v>
      </c>
      <c r="E20" s="96" t="s">
        <v>61</v>
      </c>
      <c r="F20" s="101" t="s">
        <v>62</v>
      </c>
      <c r="G20" s="101" t="s">
        <v>63</v>
      </c>
      <c r="H20" s="96" t="s">
        <v>64</v>
      </c>
      <c r="I20" s="96" t="s">
        <v>65</v>
      </c>
      <c r="J20" s="96"/>
      <c r="K20" s="96"/>
    </row>
    <row r="21" spans="1:11" ht="12.75">
      <c r="A21" s="96" t="s">
        <v>20</v>
      </c>
      <c r="B21" s="96" t="s">
        <v>21</v>
      </c>
      <c r="C21" s="96" t="s">
        <v>22</v>
      </c>
      <c r="D21" s="96" t="s">
        <v>23</v>
      </c>
      <c r="E21" s="96" t="s">
        <v>39</v>
      </c>
      <c r="F21" s="101" t="s">
        <v>24</v>
      </c>
      <c r="G21" s="101" t="s">
        <v>25</v>
      </c>
      <c r="H21" s="96" t="s">
        <v>26</v>
      </c>
      <c r="I21" s="96" t="s">
        <v>27</v>
      </c>
      <c r="J21" s="97" t="s">
        <v>28</v>
      </c>
      <c r="K21" s="96" t="s">
        <v>41</v>
      </c>
    </row>
    <row r="22" spans="1:11" ht="12.75">
      <c r="A22" s="98">
        <v>0</v>
      </c>
      <c r="B22" s="98">
        <v>0</v>
      </c>
      <c r="C22" s="98">
        <v>0</v>
      </c>
      <c r="D22" s="98">
        <v>80</v>
      </c>
      <c r="E22" s="98">
        <v>0</v>
      </c>
      <c r="F22" s="100">
        <v>1000</v>
      </c>
      <c r="G22" s="100">
        <v>0</v>
      </c>
      <c r="H22" s="98">
        <v>0</v>
      </c>
      <c r="I22" s="98"/>
      <c r="J22" s="99"/>
      <c r="K22" s="98"/>
    </row>
    <row r="23" spans="1:11" ht="12.75">
      <c r="A23" s="98">
        <v>1</v>
      </c>
      <c r="B23" s="98">
        <v>0</v>
      </c>
      <c r="C23" s="98">
        <v>15.416666945028684</v>
      </c>
      <c r="D23" s="98">
        <v>64.58333303395995</v>
      </c>
      <c r="E23" s="98">
        <v>0</v>
      </c>
      <c r="F23" s="100">
        <v>2583.3333148361075</v>
      </c>
      <c r="G23" s="100">
        <v>0</v>
      </c>
      <c r="H23" s="98">
        <v>0</v>
      </c>
      <c r="I23" s="98">
        <v>2583.333321358398</v>
      </c>
      <c r="J23" s="99">
        <v>1000</v>
      </c>
      <c r="K23" s="98">
        <v>40</v>
      </c>
    </row>
    <row r="24" spans="1:11" ht="12.75">
      <c r="A24" s="98">
        <v>2</v>
      </c>
      <c r="B24" s="98">
        <v>0</v>
      </c>
      <c r="C24" s="98">
        <v>0</v>
      </c>
      <c r="D24" s="98">
        <v>64.5833330339599</v>
      </c>
      <c r="E24" s="98">
        <v>0</v>
      </c>
      <c r="F24" s="100">
        <v>2166.6667405790263</v>
      </c>
      <c r="G24" s="100">
        <v>0</v>
      </c>
      <c r="H24" s="98">
        <v>0</v>
      </c>
      <c r="I24" s="98">
        <v>2583.333321358396</v>
      </c>
      <c r="J24" s="99">
        <v>3000</v>
      </c>
      <c r="K24" s="98">
        <v>40</v>
      </c>
    </row>
    <row r="25" spans="1:11" ht="12.75">
      <c r="A25" s="98">
        <v>3</v>
      </c>
      <c r="B25" s="98">
        <v>0</v>
      </c>
      <c r="C25" s="98">
        <v>0</v>
      </c>
      <c r="D25" s="98">
        <v>64.5833330339599</v>
      </c>
      <c r="E25" s="98">
        <v>0</v>
      </c>
      <c r="F25" s="100">
        <v>950.0001141798892</v>
      </c>
      <c r="G25" s="100">
        <v>0</v>
      </c>
      <c r="H25" s="98">
        <v>0</v>
      </c>
      <c r="I25" s="98">
        <v>2583.3333213583956</v>
      </c>
      <c r="J25" s="99">
        <v>3800</v>
      </c>
      <c r="K25" s="98">
        <v>40</v>
      </c>
    </row>
    <row r="26" spans="1:11" ht="12.75">
      <c r="A26" s="98">
        <v>4</v>
      </c>
      <c r="B26" s="98">
        <v>0</v>
      </c>
      <c r="C26" s="98">
        <v>0</v>
      </c>
      <c r="D26" s="98">
        <v>64.5833330339599</v>
      </c>
      <c r="E26" s="98">
        <v>0</v>
      </c>
      <c r="F26" s="100">
        <v>0</v>
      </c>
      <c r="G26" s="100">
        <v>1266.6666296738185</v>
      </c>
      <c r="H26" s="98">
        <v>0</v>
      </c>
      <c r="I26" s="98">
        <v>2583.3333213583956</v>
      </c>
      <c r="J26" s="99">
        <v>4800</v>
      </c>
      <c r="K26" s="98">
        <v>40</v>
      </c>
    </row>
    <row r="27" spans="1:11" ht="12.75">
      <c r="A27" s="98">
        <v>5</v>
      </c>
      <c r="B27" s="98">
        <v>0</v>
      </c>
      <c r="C27" s="98">
        <v>0</v>
      </c>
      <c r="D27" s="98">
        <v>64.5833330339599</v>
      </c>
      <c r="E27" s="98">
        <v>0</v>
      </c>
      <c r="F27" s="100">
        <v>0</v>
      </c>
      <c r="G27" s="100">
        <v>683.3333148371821</v>
      </c>
      <c r="H27" s="98">
        <v>0</v>
      </c>
      <c r="I27" s="98">
        <v>2583.333321358396</v>
      </c>
      <c r="J27" s="99">
        <v>2000</v>
      </c>
      <c r="K27" s="98">
        <v>40</v>
      </c>
    </row>
    <row r="28" spans="1:11" ht="12.75">
      <c r="A28" s="98">
        <v>6</v>
      </c>
      <c r="B28" s="98">
        <v>0</v>
      </c>
      <c r="C28" s="98">
        <v>0</v>
      </c>
      <c r="D28" s="98">
        <v>64.58333303395992</v>
      </c>
      <c r="E28" s="98">
        <v>0</v>
      </c>
      <c r="F28" s="100">
        <v>500</v>
      </c>
      <c r="G28" s="100">
        <v>0</v>
      </c>
      <c r="H28" s="98">
        <v>0</v>
      </c>
      <c r="I28" s="98">
        <v>2583.3333213583965</v>
      </c>
      <c r="J28" s="99">
        <v>1400</v>
      </c>
      <c r="K28" s="98">
        <v>40</v>
      </c>
    </row>
    <row r="29" spans="1:11" ht="12.75">
      <c r="A29" s="98" t="s">
        <v>67</v>
      </c>
      <c r="B29" s="98"/>
      <c r="C29" s="98"/>
      <c r="D29" s="98"/>
      <c r="E29" s="98">
        <v>0</v>
      </c>
      <c r="F29" s="100">
        <v>1028.571452799289</v>
      </c>
      <c r="G29" s="100">
        <v>278.57142064442866</v>
      </c>
      <c r="H29" s="98">
        <v>0</v>
      </c>
      <c r="I29" s="98"/>
      <c r="J29" s="99">
        <v>16000</v>
      </c>
      <c r="K29" s="98"/>
    </row>
    <row r="30" ht="12.75">
      <c r="A30" s="102">
        <v>8.3</v>
      </c>
    </row>
    <row r="31" spans="1:11" ht="12.75">
      <c r="A31" s="96"/>
      <c r="B31" s="96" t="s">
        <v>58</v>
      </c>
      <c r="C31" s="96" t="s">
        <v>59</v>
      </c>
      <c r="D31" s="96" t="s">
        <v>60</v>
      </c>
      <c r="E31" s="96" t="s">
        <v>61</v>
      </c>
      <c r="F31" s="101" t="s">
        <v>62</v>
      </c>
      <c r="G31" s="101" t="s">
        <v>63</v>
      </c>
      <c r="H31" s="96" t="s">
        <v>64</v>
      </c>
      <c r="I31" s="96" t="s">
        <v>65</v>
      </c>
      <c r="J31" s="96"/>
      <c r="K31" s="96"/>
    </row>
    <row r="32" spans="1:11" ht="12.75">
      <c r="A32" s="96" t="s">
        <v>20</v>
      </c>
      <c r="B32" s="96" t="s">
        <v>21</v>
      </c>
      <c r="C32" s="96" t="s">
        <v>22</v>
      </c>
      <c r="D32" s="96" t="s">
        <v>23</v>
      </c>
      <c r="E32" s="96" t="s">
        <v>39</v>
      </c>
      <c r="F32" s="101" t="s">
        <v>24</v>
      </c>
      <c r="G32" s="101" t="s">
        <v>25</v>
      </c>
      <c r="H32" s="146" t="s">
        <v>26</v>
      </c>
      <c r="I32" s="146" t="s">
        <v>27</v>
      </c>
      <c r="J32" s="147" t="s">
        <v>28</v>
      </c>
      <c r="K32" s="96" t="s">
        <v>41</v>
      </c>
    </row>
    <row r="33" spans="1:11" ht="12.75">
      <c r="A33" s="96">
        <v>0</v>
      </c>
      <c r="B33" s="96">
        <v>0</v>
      </c>
      <c r="C33" s="98">
        <v>0</v>
      </c>
      <c r="D33" s="98">
        <v>80</v>
      </c>
      <c r="E33" s="98">
        <v>0</v>
      </c>
      <c r="F33" s="145">
        <v>1000</v>
      </c>
      <c r="G33" s="145">
        <v>0</v>
      </c>
      <c r="H33" s="145">
        <v>0</v>
      </c>
      <c r="I33" s="145">
        <v>0</v>
      </c>
      <c r="J33" s="148"/>
      <c r="K33" s="98"/>
    </row>
    <row r="34" spans="1:11" ht="12.75">
      <c r="A34" s="96">
        <v>1</v>
      </c>
      <c r="B34" s="96">
        <v>0</v>
      </c>
      <c r="C34" s="98">
        <v>23.333333333333318</v>
      </c>
      <c r="D34" s="145">
        <v>56.66666666666668</v>
      </c>
      <c r="E34" s="98">
        <v>0</v>
      </c>
      <c r="F34" s="145">
        <v>1666.6666666666672</v>
      </c>
      <c r="G34" s="145">
        <v>0</v>
      </c>
      <c r="H34" s="145">
        <v>0</v>
      </c>
      <c r="I34" s="145">
        <v>2266.6666666666665</v>
      </c>
      <c r="J34" s="148">
        <v>1600</v>
      </c>
      <c r="K34" s="98">
        <v>40</v>
      </c>
    </row>
    <row r="35" spans="1:11" ht="12.75">
      <c r="A35" s="96">
        <v>2</v>
      </c>
      <c r="B35" s="96">
        <v>0</v>
      </c>
      <c r="C35" s="98">
        <v>0</v>
      </c>
      <c r="D35" s="145">
        <v>56.66666666666667</v>
      </c>
      <c r="E35" s="98">
        <v>0</v>
      </c>
      <c r="F35" s="145">
        <v>933.3333333333335</v>
      </c>
      <c r="G35" s="145">
        <v>0</v>
      </c>
      <c r="H35" s="145">
        <v>0</v>
      </c>
      <c r="I35" s="145">
        <v>2266.6666666666665</v>
      </c>
      <c r="J35" s="148">
        <v>3000</v>
      </c>
      <c r="K35" s="98">
        <v>40</v>
      </c>
    </row>
    <row r="36" spans="1:11" ht="12.75">
      <c r="A36" s="96">
        <v>3</v>
      </c>
      <c r="B36" s="96">
        <v>0</v>
      </c>
      <c r="C36" s="98">
        <v>0</v>
      </c>
      <c r="D36" s="145">
        <v>56.66666666666667</v>
      </c>
      <c r="E36" s="98">
        <v>0</v>
      </c>
      <c r="F36" s="145">
        <v>0</v>
      </c>
      <c r="G36" s="145">
        <v>0</v>
      </c>
      <c r="H36" s="145">
        <v>0</v>
      </c>
      <c r="I36" s="145">
        <v>2266.666666666667</v>
      </c>
      <c r="J36" s="148">
        <v>3200</v>
      </c>
      <c r="K36" s="98">
        <v>40</v>
      </c>
    </row>
    <row r="37" spans="1:11" ht="12.75">
      <c r="A37" s="96">
        <v>4</v>
      </c>
      <c r="B37" s="96">
        <v>0</v>
      </c>
      <c r="C37" s="98">
        <v>0</v>
      </c>
      <c r="D37" s="145">
        <v>56.66666666666667</v>
      </c>
      <c r="E37" s="98">
        <v>0</v>
      </c>
      <c r="F37" s="145">
        <v>0</v>
      </c>
      <c r="G37" s="145">
        <v>66.66666666666663</v>
      </c>
      <c r="H37" s="145">
        <v>1466.666666666667</v>
      </c>
      <c r="I37" s="145">
        <v>2266.6666666666665</v>
      </c>
      <c r="J37" s="148">
        <v>3800</v>
      </c>
      <c r="K37" s="98">
        <v>40</v>
      </c>
    </row>
    <row r="38" spans="1:11" ht="12.75">
      <c r="A38" s="96">
        <v>5</v>
      </c>
      <c r="B38" s="96">
        <v>0</v>
      </c>
      <c r="C38" s="98">
        <v>0</v>
      </c>
      <c r="D38" s="145">
        <v>56.66666666666667</v>
      </c>
      <c r="E38" s="98">
        <v>0</v>
      </c>
      <c r="F38" s="145">
        <v>0</v>
      </c>
      <c r="G38" s="145">
        <v>0</v>
      </c>
      <c r="H38" s="145">
        <v>0</v>
      </c>
      <c r="I38" s="145">
        <v>2266.6666666666665</v>
      </c>
      <c r="J38" s="148">
        <v>2200</v>
      </c>
      <c r="K38" s="98">
        <v>40</v>
      </c>
    </row>
    <row r="39" spans="1:11" ht="12.75">
      <c r="A39" s="96">
        <v>6</v>
      </c>
      <c r="B39" s="96">
        <v>0</v>
      </c>
      <c r="C39" s="98">
        <v>0</v>
      </c>
      <c r="D39" s="145">
        <v>56.66666666666667</v>
      </c>
      <c r="E39" s="98">
        <v>0</v>
      </c>
      <c r="F39" s="145">
        <v>500</v>
      </c>
      <c r="G39" s="145">
        <v>0</v>
      </c>
      <c r="H39" s="145">
        <v>433.33333333333337</v>
      </c>
      <c r="I39" s="145">
        <v>2266.6666666666665</v>
      </c>
      <c r="J39" s="148">
        <v>2200</v>
      </c>
      <c r="K39" s="98">
        <v>40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s-chopra</dc:creator>
  <cp:keywords/>
  <dc:description/>
  <cp:lastModifiedBy>Eric Ting</cp:lastModifiedBy>
  <cp:lastPrinted>1998-08-05T15:51:27Z</cp:lastPrinted>
  <dcterms:created xsi:type="dcterms:W3CDTF">1997-07-17T14:28:53Z</dcterms:created>
  <dcterms:modified xsi:type="dcterms:W3CDTF">2014-04-29T01:08:35Z</dcterms:modified>
  <cp:category/>
  <cp:version/>
  <cp:contentType/>
  <cp:contentStatus/>
</cp:coreProperties>
</file>