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6" yWindow="65524" windowWidth="6216" windowHeight="8652" activeTab="0"/>
  </bookViews>
  <sheets>
    <sheet name="Demand and Costs" sheetId="1" r:id="rId1"/>
    <sheet name="Aggregate Planning" sheetId="2" r:id="rId2"/>
    <sheet name="Planning (1)" sheetId="3" r:id="rId3"/>
    <sheet name="Planning (2)" sheetId="4" r:id="rId4"/>
    <sheet name="Planning (3)" sheetId="5" r:id="rId5"/>
    <sheet name="Planning (4)" sheetId="6" r:id="rId6"/>
    <sheet name="Planning (5)" sheetId="7" r:id="rId7"/>
  </sheets>
  <externalReferences>
    <externalReference r:id="rId10"/>
  </externalReferences>
  <definedNames>
    <definedName name="_xlnm.Print_Area" localSheetId="1">'Aggregate Planning'!$A$1:$K$26</definedName>
    <definedName name="_xlnm.Print_Area" localSheetId="2">'Planning (1)'!$A$1:$K$26</definedName>
    <definedName name="_xlnm.Print_Area" localSheetId="3">'Planning (2)'!$A$1:$K$26</definedName>
    <definedName name="_xlnm.Print_Area" localSheetId="4">'Planning (3)'!$A$1:$K$26</definedName>
    <definedName name="_xlnm.Print_Area" localSheetId="5">'Planning (4)'!$A$1:$K$26</definedName>
    <definedName name="_xlnm.Print_Area" localSheetId="6">'Planning (5)'!$A$1:$K$26</definedName>
    <definedName name="solver_adj" localSheetId="1" hidden="1">'Aggregate Planning'!$B$6:$I$11</definedName>
    <definedName name="solver_adj" localSheetId="2" hidden="1">'Planning (1)'!$B$6:$I$11</definedName>
    <definedName name="solver_adj" localSheetId="3" hidden="1">'Planning (2)'!$B$6:$I$11</definedName>
    <definedName name="solver_adj" localSheetId="4" hidden="1">'Planning (3)'!$B$6:$I$11</definedName>
    <definedName name="solver_adj" localSheetId="5" hidden="1">'Planning (4)'!$B$6:$I$11</definedName>
    <definedName name="solver_adj" localSheetId="6" hidden="1">'Planning (5)'!$B$6:$I$11</definedName>
    <definedName name="solver_cvg" localSheetId="1" hidden="1">0.001</definedName>
    <definedName name="solver_cvg" localSheetId="2" hidden="1">0.001</definedName>
    <definedName name="solver_cvg" localSheetId="3" hidden="1">0.001</definedName>
    <definedName name="solver_cvg" localSheetId="4" hidden="1">0.001</definedName>
    <definedName name="solver_cvg" localSheetId="5" hidden="1">0.001</definedName>
    <definedName name="solver_cvg" localSheetId="6" hidden="1">0.001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ua" localSheetId="1" hidden="1">1</definedName>
    <definedName name="solver_dua" localSheetId="2" hidden="1">1</definedName>
    <definedName name="solver_dua" localSheetId="3" hidden="1">1</definedName>
    <definedName name="solver_dua" localSheetId="4" hidden="1">1</definedName>
    <definedName name="solver_dua" localSheetId="5" hidden="1">1</definedName>
    <definedName name="solver_dua" localSheetId="6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ng" localSheetId="6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ibd" localSheetId="1" hidden="1">2</definedName>
    <definedName name="solver_ibd" localSheetId="2" hidden="1">2</definedName>
    <definedName name="solver_ibd" localSheetId="3" hidden="1">2</definedName>
    <definedName name="solver_ibd" localSheetId="4" hidden="1">2</definedName>
    <definedName name="solver_ibd" localSheetId="5" hidden="1">2</definedName>
    <definedName name="solver_ibd" localSheetId="6" hidden="1">2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6" hidden="1">100</definedName>
    <definedName name="solver_lhs1" localSheetId="1" hidden="1">'Aggregate Planning'!$P$6:$P$11</definedName>
    <definedName name="solver_lhs1" localSheetId="2" hidden="1">'Planning (1)'!$P$6:$P$11</definedName>
    <definedName name="solver_lhs1" localSheetId="3" hidden="1">'Planning (2)'!$P$6:$P$11</definedName>
    <definedName name="solver_lhs1" localSheetId="4" hidden="1">'Planning (3)'!$P$6:$P$11</definedName>
    <definedName name="solver_lhs1" localSheetId="5" hidden="1">'Planning (4)'!$O$6:$O$11</definedName>
    <definedName name="solver_lhs1" localSheetId="6" hidden="1">'Planning (5)'!$B$6:$I$11</definedName>
    <definedName name="solver_lhs2" localSheetId="1" hidden="1">'Aggregate Planning'!$B$6:$I$11</definedName>
    <definedName name="solver_lhs2" localSheetId="2" hidden="1">'Planning (1)'!$O$6:$O$11</definedName>
    <definedName name="solver_lhs2" localSheetId="3" hidden="1">'Planning (2)'!$O$6:$O$11</definedName>
    <definedName name="solver_lhs2" localSheetId="4" hidden="1">'Planning (3)'!$O$6:$O$11</definedName>
    <definedName name="solver_lhs2" localSheetId="5" hidden="1">'Planning (4)'!$P$6:$P$11</definedName>
    <definedName name="solver_lhs2" localSheetId="6" hidden="1">'Planning (5)'!$G$11</definedName>
    <definedName name="solver_lhs3" localSheetId="1" hidden="1">'Aggregate Planning'!$G$11</definedName>
    <definedName name="solver_lhs3" localSheetId="2" hidden="1">'Planning (1)'!$N$6:$N$11</definedName>
    <definedName name="solver_lhs3" localSheetId="3" hidden="1">'Planning (2)'!$N$6:$N$11</definedName>
    <definedName name="solver_lhs3" localSheetId="4" hidden="1">'Planning (3)'!$N$6:$N$11</definedName>
    <definedName name="solver_lhs3" localSheetId="5" hidden="1">'Planning (4)'!$N$6:$N$11</definedName>
    <definedName name="solver_lhs3" localSheetId="6" hidden="1">'Planning (5)'!$F$11</definedName>
    <definedName name="solver_lhs4" localSheetId="1" hidden="1">'Aggregate Planning'!$F$11</definedName>
    <definedName name="solver_lhs4" localSheetId="2" hidden="1">'Planning (1)'!$M$6:$M$11</definedName>
    <definedName name="solver_lhs4" localSheetId="3" hidden="1">'Planning (2)'!$M$6:$M$11</definedName>
    <definedName name="solver_lhs4" localSheetId="4" hidden="1">'Planning (3)'!$M$6:$M$11</definedName>
    <definedName name="solver_lhs4" localSheetId="5" hidden="1">'Planning (4)'!$M$6:$M$11</definedName>
    <definedName name="solver_lhs4" localSheetId="6" hidden="1">'Planning (5)'!$M$6:$M$11</definedName>
    <definedName name="solver_lhs5" localSheetId="1" hidden="1">'Aggregate Planning'!$M$6:$M$11</definedName>
    <definedName name="solver_lhs5" localSheetId="2" hidden="1">'Planning (1)'!$F$11</definedName>
    <definedName name="solver_lhs5" localSheetId="3" hidden="1">'Planning (2)'!$F$11</definedName>
    <definedName name="solver_lhs5" localSheetId="4" hidden="1">'Planning (3)'!$F$11</definedName>
    <definedName name="solver_lhs5" localSheetId="5" hidden="1">'Planning (4)'!$F$11</definedName>
    <definedName name="solver_lhs5" localSheetId="6" hidden="1">'Planning (5)'!$N$6:$N$11</definedName>
    <definedName name="solver_lhs6" localSheetId="1" hidden="1">'Aggregate Planning'!$N$6:$N$11</definedName>
    <definedName name="solver_lhs6" localSheetId="2" hidden="1">'Planning (1)'!$B$6:$I$11</definedName>
    <definedName name="solver_lhs6" localSheetId="3" hidden="1">'Planning (2)'!$B$6:$I$11</definedName>
    <definedName name="solver_lhs6" localSheetId="4" hidden="1">'Planning (3)'!$B$6:$I$11</definedName>
    <definedName name="solver_lhs6" localSheetId="5" hidden="1">'Planning (4)'!$B$6:$I$11</definedName>
    <definedName name="solver_lhs6" localSheetId="6" hidden="1">'Planning (5)'!$O$6:$O$11</definedName>
    <definedName name="solver_lhs7" localSheetId="1" hidden="1">'Aggregate Planning'!$O$6:$O$11</definedName>
    <definedName name="solver_lhs7" localSheetId="2" hidden="1">'Planning (1)'!$G$11</definedName>
    <definedName name="solver_lhs7" localSheetId="3" hidden="1">'Planning (2)'!$G$11</definedName>
    <definedName name="solver_lhs7" localSheetId="4" hidden="1">'Planning (3)'!$G$11</definedName>
    <definedName name="solver_lhs7" localSheetId="5" hidden="1">'Planning (4)'!$G$11</definedName>
    <definedName name="solver_lhs7" localSheetId="6" hidden="1">'Planning (5)'!$P$6:$P$11</definedName>
    <definedName name="solver_lhs8" localSheetId="1" hidden="1">'Aggregate Planning'!$G$11</definedName>
    <definedName name="solver_lhs8" localSheetId="2" hidden="1">'Planning (1)'!$G$11</definedName>
    <definedName name="solver_lhs8" localSheetId="3" hidden="1">'Planning (2)'!$G$11</definedName>
    <definedName name="solver_lhs8" localSheetId="4" hidden="1">'Planning (3)'!$G$11</definedName>
    <definedName name="solver_lhs8" localSheetId="5" hidden="1">'Planning (4)'!$G$11</definedName>
    <definedName name="solver_lhs8" localSheetId="6" hidden="1">'Planning (5)'!$G$11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5" hidden="1">1</definedName>
    <definedName name="solver_lin" localSheetId="6" hidden="1">1</definedName>
    <definedName name="solver_mip" localSheetId="1" hidden="1">1000</definedName>
    <definedName name="solver_mip" localSheetId="2" hidden="1">1000</definedName>
    <definedName name="solver_mip" localSheetId="3" hidden="1">1000</definedName>
    <definedName name="solver_mip" localSheetId="4" hidden="1">1000</definedName>
    <definedName name="solver_mip" localSheetId="5" hidden="1">1000</definedName>
    <definedName name="solver_mip" localSheetId="6" hidden="1">1000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od" localSheetId="1" hidden="1">1000</definedName>
    <definedName name="solver_nod" localSheetId="2" hidden="1">1000</definedName>
    <definedName name="solver_nod" localSheetId="3" hidden="1">1000</definedName>
    <definedName name="solver_nod" localSheetId="4" hidden="1">1000</definedName>
    <definedName name="solver_nod" localSheetId="5" hidden="1">1000</definedName>
    <definedName name="solver_nod" localSheetId="6" hidden="1">1000</definedName>
    <definedName name="solver_num" localSheetId="1" hidden="1">7</definedName>
    <definedName name="solver_num" localSheetId="2" hidden="1">7</definedName>
    <definedName name="solver_num" localSheetId="3" hidden="1">7</definedName>
    <definedName name="solver_num" localSheetId="4" hidden="1">7</definedName>
    <definedName name="solver_num" localSheetId="5" hidden="1">7</definedName>
    <definedName name="solver_num" localSheetId="6" hidden="1">7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ofx" localSheetId="1" hidden="1">2</definedName>
    <definedName name="solver_ofx" localSheetId="2" hidden="1">2</definedName>
    <definedName name="solver_ofx" localSheetId="3" hidden="1">2</definedName>
    <definedName name="solver_ofx" localSheetId="4" hidden="1">2</definedName>
    <definedName name="solver_ofx" localSheetId="5" hidden="1">2</definedName>
    <definedName name="solver_ofx" localSheetId="6" hidden="1">2</definedName>
    <definedName name="solver_opt" localSheetId="1" hidden="1">'Aggregate Planning'!$C$23</definedName>
    <definedName name="solver_opt" localSheetId="2" hidden="1">'Planning (1)'!$C$23</definedName>
    <definedName name="solver_opt" localSheetId="3" hidden="1">'Planning (2)'!$C$23</definedName>
    <definedName name="solver_opt" localSheetId="4" hidden="1">'Planning (3)'!$C$23</definedName>
    <definedName name="solver_opt" localSheetId="5" hidden="1">'Planning (4)'!$C$23</definedName>
    <definedName name="solver_opt" localSheetId="6" hidden="1">'Planning (5)'!$C$23</definedName>
    <definedName name="solver_piv" localSheetId="1" hidden="1">0.000001</definedName>
    <definedName name="solver_piv" localSheetId="2" hidden="1">0.000001</definedName>
    <definedName name="solver_piv" localSheetId="3" hidden="1">0.000001</definedName>
    <definedName name="solver_piv" localSheetId="4" hidden="1">0.000001</definedName>
    <definedName name="solver_piv" localSheetId="5" hidden="1">0.000001</definedName>
    <definedName name="solver_piv" localSheetId="6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o" localSheetId="1" hidden="1">2</definedName>
    <definedName name="solver_pro" localSheetId="2" hidden="1">2</definedName>
    <definedName name="solver_pro" localSheetId="3" hidden="1">2</definedName>
    <definedName name="solver_pro" localSheetId="4" hidden="1">2</definedName>
    <definedName name="solver_pro" localSheetId="5" hidden="1">2</definedName>
    <definedName name="solver_pro" localSheetId="6" hidden="1">2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ed" localSheetId="1" hidden="1">0.000001</definedName>
    <definedName name="solver_red" localSheetId="2" hidden="1">0.000001</definedName>
    <definedName name="solver_red" localSheetId="3" hidden="1">0.000001</definedName>
    <definedName name="solver_red" localSheetId="4" hidden="1">0.000001</definedName>
    <definedName name="solver_red" localSheetId="5" hidden="1">0.000001</definedName>
    <definedName name="solver_red" localSheetId="6" hidden="1">0.000001</definedName>
    <definedName name="solver_rel1" localSheetId="1" hidden="1">3</definedName>
    <definedName name="solver_rel1" localSheetId="2" hidden="1">3</definedName>
    <definedName name="solver_rel1" localSheetId="3" hidden="1">3</definedName>
    <definedName name="solver_rel1" localSheetId="4" hidden="1">3</definedName>
    <definedName name="solver_rel1" localSheetId="5" hidden="1">2</definedName>
    <definedName name="solver_rel1" localSheetId="6" hidden="1">3</definedName>
    <definedName name="solver_rel2" localSheetId="1" hidden="1">3</definedName>
    <definedName name="solver_rel2" localSheetId="2" hidden="1">2</definedName>
    <definedName name="solver_rel2" localSheetId="3" hidden="1">2</definedName>
    <definedName name="solver_rel2" localSheetId="4" hidden="1">2</definedName>
    <definedName name="solver_rel2" localSheetId="5" hidden="1">3</definedName>
    <definedName name="solver_rel2" localSheetId="6" hidden="1">2</definedName>
    <definedName name="solver_rel3" localSheetId="1" hidden="1">2</definedName>
    <definedName name="solver_rel3" localSheetId="2" hidden="1">3</definedName>
    <definedName name="solver_rel3" localSheetId="3" hidden="1">3</definedName>
    <definedName name="solver_rel3" localSheetId="4" hidden="1">3</definedName>
    <definedName name="solver_rel3" localSheetId="5" hidden="1">3</definedName>
    <definedName name="solver_rel3" localSheetId="6" hidden="1">3</definedName>
    <definedName name="solver_rel4" localSheetId="1" hidden="1">3</definedName>
    <definedName name="solver_rel4" localSheetId="2" hidden="1">2</definedName>
    <definedName name="solver_rel4" localSheetId="3" hidden="1">2</definedName>
    <definedName name="solver_rel4" localSheetId="4" hidden="1">2</definedName>
    <definedName name="solver_rel4" localSheetId="5" hidden="1">2</definedName>
    <definedName name="solver_rel4" localSheetId="6" hidden="1">2</definedName>
    <definedName name="solver_rel5" localSheetId="1" hidden="1">2</definedName>
    <definedName name="solver_rel5" localSheetId="2" hidden="1">3</definedName>
    <definedName name="solver_rel5" localSheetId="3" hidden="1">3</definedName>
    <definedName name="solver_rel5" localSheetId="4" hidden="1">3</definedName>
    <definedName name="solver_rel5" localSheetId="5" hidden="1">3</definedName>
    <definedName name="solver_rel5" localSheetId="6" hidden="1">3</definedName>
    <definedName name="solver_rel6" localSheetId="1" hidden="1">3</definedName>
    <definedName name="solver_rel6" localSheetId="2" hidden="1">3</definedName>
    <definedName name="solver_rel6" localSheetId="3" hidden="1">3</definedName>
    <definedName name="solver_rel6" localSheetId="4" hidden="1">3</definedName>
    <definedName name="solver_rel6" localSheetId="5" hidden="1">3</definedName>
    <definedName name="solver_rel6" localSheetId="6" hidden="1">2</definedName>
    <definedName name="solver_rel7" localSheetId="1" hidden="1">2</definedName>
    <definedName name="solver_rel7" localSheetId="2" hidden="1">2</definedName>
    <definedName name="solver_rel7" localSheetId="3" hidden="1">2</definedName>
    <definedName name="solver_rel7" localSheetId="4" hidden="1">2</definedName>
    <definedName name="solver_rel7" localSheetId="5" hidden="1">2</definedName>
    <definedName name="solver_rel7" localSheetId="6" hidden="1">3</definedName>
    <definedName name="solver_rel8" localSheetId="1" hidden="1">2</definedName>
    <definedName name="solver_rel8" localSheetId="2" hidden="1">2</definedName>
    <definedName name="solver_rel8" localSheetId="3" hidden="1">2</definedName>
    <definedName name="solver_rel8" localSheetId="4" hidden="1">2</definedName>
    <definedName name="solver_rel8" localSheetId="5" hidden="1">2</definedName>
    <definedName name="solver_rel8" localSheetId="6" hidden="1">2</definedName>
    <definedName name="solver_reo" localSheetId="1" hidden="1">2</definedName>
    <definedName name="solver_reo" localSheetId="2" hidden="1">2</definedName>
    <definedName name="solver_reo" localSheetId="3" hidden="1">2</definedName>
    <definedName name="solver_reo" localSheetId="4" hidden="1">2</definedName>
    <definedName name="solver_reo" localSheetId="5" hidden="1">2</definedName>
    <definedName name="solver_reo" localSheetId="6" hidden="1">2</definedName>
    <definedName name="solver_rep" localSheetId="1" hidden="1">2</definedName>
    <definedName name="solver_rep" localSheetId="2" hidden="1">2</definedName>
    <definedName name="solver_rep" localSheetId="3" hidden="1">2</definedName>
    <definedName name="solver_rep" localSheetId="4" hidden="1">2</definedName>
    <definedName name="solver_rep" localSheetId="5" hidden="1">2</definedName>
    <definedName name="solver_rep" localSheetId="6" hidden="1">2</definedName>
    <definedName name="solver_rhs1" localSheetId="1" hidden="1">0</definedName>
    <definedName name="solver_rhs1" localSheetId="2" hidden="1">0</definedName>
    <definedName name="solver_rhs1" localSheetId="3" hidden="1">0</definedName>
    <definedName name="solver_rhs1" localSheetId="4" hidden="1">0</definedName>
    <definedName name="solver_rhs1" localSheetId="5" hidden="1">0</definedName>
    <definedName name="solver_rhs1" localSheetId="6" hidden="1">0</definedName>
    <definedName name="solver_rhs2" localSheetId="1" hidden="1">0</definedName>
    <definedName name="solver_rhs2" localSheetId="2" hidden="1">0</definedName>
    <definedName name="solver_rhs2" localSheetId="3" hidden="1">0</definedName>
    <definedName name="solver_rhs2" localSheetId="4" hidden="1">0</definedName>
    <definedName name="solver_rhs2" localSheetId="5" hidden="1">0</definedName>
    <definedName name="solver_rhs2" localSheetId="6" hidden="1">0</definedName>
    <definedName name="solver_rhs3" localSheetId="1" hidden="1">0</definedName>
    <definedName name="solver_rhs3" localSheetId="2" hidden="1">0</definedName>
    <definedName name="solver_rhs3" localSheetId="3" hidden="1">0</definedName>
    <definedName name="solver_rhs3" localSheetId="4" hidden="1">0</definedName>
    <definedName name="solver_rhs3" localSheetId="5" hidden="1">0</definedName>
    <definedName name="solver_rhs3" localSheetId="6" hidden="1">500</definedName>
    <definedName name="solver_rhs4" localSheetId="1" hidden="1">500</definedName>
    <definedName name="solver_rhs4" localSheetId="2" hidden="1">0</definedName>
    <definedName name="solver_rhs4" localSheetId="3" hidden="1">0</definedName>
    <definedName name="solver_rhs4" localSheetId="4" hidden="1">0</definedName>
    <definedName name="solver_rhs4" localSheetId="5" hidden="1">0</definedName>
    <definedName name="solver_rhs4" localSheetId="6" hidden="1">0</definedName>
    <definedName name="solver_rhs5" localSheetId="1" hidden="1">0</definedName>
    <definedName name="solver_rhs5" localSheetId="2" hidden="1">500</definedName>
    <definedName name="solver_rhs5" localSheetId="3" hidden="1">500</definedName>
    <definedName name="solver_rhs5" localSheetId="4" hidden="1">500</definedName>
    <definedName name="solver_rhs5" localSheetId="5" hidden="1">500</definedName>
    <definedName name="solver_rhs5" localSheetId="6" hidden="1">0</definedName>
    <definedName name="solver_rhs6" localSheetId="1" hidden="1">0</definedName>
    <definedName name="solver_rhs6" localSheetId="2" hidden="1">0</definedName>
    <definedName name="solver_rhs6" localSheetId="3" hidden="1">0</definedName>
    <definedName name="solver_rhs6" localSheetId="4" hidden="1">0</definedName>
    <definedName name="solver_rhs6" localSheetId="5" hidden="1">0</definedName>
    <definedName name="solver_rhs6" localSheetId="6" hidden="1">0</definedName>
    <definedName name="solver_rhs7" localSheetId="1" hidden="1">0</definedName>
    <definedName name="solver_rhs7" localSheetId="2" hidden="1">0</definedName>
    <definedName name="solver_rhs7" localSheetId="3" hidden="1">0</definedName>
    <definedName name="solver_rhs7" localSheetId="4" hidden="1">0</definedName>
    <definedName name="solver_rhs7" localSheetId="5" hidden="1">0</definedName>
    <definedName name="solver_rhs7" localSheetId="6" hidden="1">0</definedName>
    <definedName name="solver_rhs8" localSheetId="1" hidden="1">0</definedName>
    <definedName name="solver_rhs8" localSheetId="2" hidden="1">0</definedName>
    <definedName name="solver_rhs8" localSheetId="3" hidden="1">0</definedName>
    <definedName name="solver_rhs8" localSheetId="4" hidden="1">0</definedName>
    <definedName name="solver_rhs8" localSheetId="5" hidden="1">0</definedName>
    <definedName name="solver_rhs8" localSheetId="6" hidden="1">0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mp" localSheetId="1" hidden="1">0</definedName>
    <definedName name="solver_tmp" localSheetId="2" hidden="1">0</definedName>
    <definedName name="solver_tmp" localSheetId="3" hidden="1">0</definedName>
    <definedName name="solver_tmp" localSheetId="4" hidden="1">0</definedName>
    <definedName name="solver_tmp" localSheetId="5" hidden="1">0</definedName>
    <definedName name="solver_tmp" localSheetId="6" hidden="1">0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</definedNames>
  <calcPr fullCalcOnLoad="1"/>
</workbook>
</file>

<file path=xl/sharedStrings.xml><?xml version="1.0" encoding="utf-8"?>
<sst xmlns="http://schemas.openxmlformats.org/spreadsheetml/2006/main" count="264" uniqueCount="70">
  <si>
    <t>Demand Forecast</t>
  </si>
  <si>
    <t>Month</t>
  </si>
  <si>
    <t>January</t>
  </si>
  <si>
    <t>February</t>
  </si>
  <si>
    <t>March</t>
  </si>
  <si>
    <t>April</t>
  </si>
  <si>
    <t>June</t>
  </si>
  <si>
    <t>Costs</t>
  </si>
  <si>
    <t>Item</t>
  </si>
  <si>
    <t>Cost</t>
  </si>
  <si>
    <t>Materials cost/unit</t>
  </si>
  <si>
    <t>Inventory holding cost/unit/month</t>
  </si>
  <si>
    <t>Marginal cost of stockout/unit/month</t>
  </si>
  <si>
    <t>Hiring and training cost/worker</t>
  </si>
  <si>
    <t>Layoff cost/worker</t>
  </si>
  <si>
    <t>Labor hours required/unit</t>
  </si>
  <si>
    <t>Regular time cost/hour</t>
  </si>
  <si>
    <t>Over time cost/hour</t>
  </si>
  <si>
    <t>Period</t>
  </si>
  <si>
    <t># Hired</t>
  </si>
  <si>
    <t># Laid off</t>
  </si>
  <si>
    <t># Workforce</t>
  </si>
  <si>
    <t>Inventory</t>
  </si>
  <si>
    <t>Stockout</t>
  </si>
  <si>
    <t>Subcontract</t>
  </si>
  <si>
    <t>Production</t>
  </si>
  <si>
    <t>Demand</t>
  </si>
  <si>
    <t>Aggregate Plan Costs</t>
  </si>
  <si>
    <t>Hiring</t>
  </si>
  <si>
    <t>Lay off</t>
  </si>
  <si>
    <t>Regular time</t>
  </si>
  <si>
    <t>Total Cost =</t>
  </si>
  <si>
    <t>Constraints</t>
  </si>
  <si>
    <t>Material</t>
  </si>
  <si>
    <t>Aggregate Plan Decision Variables</t>
  </si>
  <si>
    <t>Overtime</t>
  </si>
  <si>
    <t>Total Revenue =</t>
  </si>
  <si>
    <t>Price</t>
  </si>
  <si>
    <r>
      <t>W</t>
    </r>
    <r>
      <rPr>
        <sz val="10"/>
        <rFont val="Arial"/>
        <family val="2"/>
      </rPr>
      <t>t</t>
    </r>
  </si>
  <si>
    <r>
      <t>H</t>
    </r>
    <r>
      <rPr>
        <sz val="10"/>
        <rFont val="Arial"/>
        <family val="2"/>
      </rPr>
      <t>t</t>
    </r>
  </si>
  <si>
    <r>
      <t>L</t>
    </r>
    <r>
      <rPr>
        <sz val="10"/>
        <rFont val="Arial"/>
        <family val="2"/>
      </rPr>
      <t>t</t>
    </r>
  </si>
  <si>
    <r>
      <t>O</t>
    </r>
    <r>
      <rPr>
        <sz val="10"/>
        <rFont val="Arial"/>
        <family val="2"/>
      </rPr>
      <t>t</t>
    </r>
  </si>
  <si>
    <r>
      <t>I</t>
    </r>
    <r>
      <rPr>
        <sz val="10"/>
        <rFont val="Arial"/>
        <family val="2"/>
      </rPr>
      <t>t</t>
    </r>
  </si>
  <si>
    <r>
      <t>C</t>
    </r>
    <r>
      <rPr>
        <sz val="10"/>
        <rFont val="Arial"/>
        <family val="2"/>
      </rPr>
      <t>t</t>
    </r>
  </si>
  <si>
    <r>
      <t>S</t>
    </r>
    <r>
      <rPr>
        <sz val="10"/>
        <rFont val="Arial"/>
        <family val="2"/>
      </rPr>
      <t>t</t>
    </r>
  </si>
  <si>
    <r>
      <t>P</t>
    </r>
    <r>
      <rPr>
        <sz val="10"/>
        <rFont val="Arial"/>
        <family val="2"/>
      </rPr>
      <t>t</t>
    </r>
  </si>
  <si>
    <t>1. Workforce</t>
  </si>
  <si>
    <t>2. Capacity</t>
  </si>
  <si>
    <t>3. Inventory</t>
  </si>
  <si>
    <t>4. Over time</t>
  </si>
  <si>
    <t>Total Profit =</t>
  </si>
  <si>
    <t>1. Workforce</t>
  </si>
  <si>
    <t>2. Capacity</t>
  </si>
  <si>
    <t>3. Inventory</t>
  </si>
  <si>
    <t>4. Over time</t>
  </si>
  <si>
    <t>Total Profit =</t>
  </si>
  <si>
    <t>hour</t>
  </si>
  <si>
    <t>May</t>
  </si>
  <si>
    <t>Total</t>
  </si>
  <si>
    <t>Impact of Higher Demand Variability</t>
  </si>
  <si>
    <t>Data of Aggregate Planning</t>
  </si>
  <si>
    <t xml:space="preserve">(1) Original </t>
  </si>
  <si>
    <t>(2) Higher Demand Variability</t>
  </si>
  <si>
    <t>Original Case</t>
  </si>
  <si>
    <t>Impact of Higher Inventory Holding Costs ( $2 ---&gt; $6 )</t>
  </si>
  <si>
    <t>Marginal subcontracting cost/unit</t>
  </si>
  <si>
    <t>Impact of Lower Subcontracting Costs ( $30 ---&gt; $20 )</t>
  </si>
  <si>
    <t>Impact of Very Low Costs of Hiring ( $300 ---&gt; $50 ) and Layoff ( $500 ---&gt; $100 )</t>
  </si>
  <si>
    <t>Original Progamming</t>
  </si>
  <si>
    <t>(1) Original Data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</si>
</sst>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#,##0.0_);\(#,##0.0\)"/>
    <numFmt numFmtId="189" formatCode="0.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#,##0.0"/>
    <numFmt numFmtId="196" formatCode="0;_ࠀ"/>
    <numFmt numFmtId="197" formatCode="0;_㠀"/>
    <numFmt numFmtId="198" formatCode="0.000000_ "/>
    <numFmt numFmtId="199" formatCode="0.00000_ "/>
    <numFmt numFmtId="200" formatCode="0.0000_ "/>
    <numFmt numFmtId="201" formatCode="0.000_ "/>
    <numFmt numFmtId="202" formatCode="0.00_ "/>
    <numFmt numFmtId="203" formatCode="0.0_ "/>
    <numFmt numFmtId="204" formatCode="0_ "/>
    <numFmt numFmtId="205" formatCode="_-* #,##0.0_-;\-* #,##0.0_-;_-* &quot;-&quot;?_-;_-@_-"/>
    <numFmt numFmtId="206" formatCode="_(* #,##0.000_);_(* \(#,##0.000\);_(* &quot;-&quot;??_);_(@_)"/>
  </numFmts>
  <fonts count="5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sz val="9"/>
      <name val="細明體"/>
      <family val="3"/>
    </font>
    <font>
      <b/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i/>
      <sz val="14"/>
      <color indexed="10"/>
      <name val="Arial"/>
      <family val="2"/>
    </font>
    <font>
      <sz val="21.25"/>
      <color indexed="8"/>
      <name val="Arial"/>
      <family val="2"/>
    </font>
    <font>
      <sz val="12"/>
      <color indexed="8"/>
      <name val="Arial"/>
      <family val="2"/>
    </font>
    <font>
      <b/>
      <sz val="14.75"/>
      <color indexed="8"/>
      <name val="Arial"/>
      <family val="2"/>
    </font>
    <font>
      <b/>
      <sz val="16.25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Arial"/>
      <family val="2"/>
    </font>
    <font>
      <b/>
      <i/>
      <sz val="14"/>
      <color rgb="FFC00000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85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" fontId="1" fillId="33" borderId="20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" fontId="1" fillId="33" borderId="23" xfId="0" applyNumberFormat="1" applyFont="1" applyFill="1" applyBorder="1" applyAlignment="1">
      <alignment horizontal="center"/>
    </xf>
    <xf numFmtId="1" fontId="1" fillId="33" borderId="24" xfId="0" applyNumberFormat="1" applyFont="1" applyFill="1" applyBorder="1" applyAlignment="1">
      <alignment horizontal="center"/>
    </xf>
    <xf numFmtId="1" fontId="1" fillId="33" borderId="25" xfId="0" applyNumberFormat="1" applyFont="1" applyFill="1" applyBorder="1" applyAlignment="1">
      <alignment horizontal="center"/>
    </xf>
    <xf numFmtId="1" fontId="1" fillId="33" borderId="26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Fill="1" applyBorder="1" applyAlignment="1">
      <alignment/>
    </xf>
    <xf numFmtId="3" fontId="1" fillId="34" borderId="28" xfId="0" applyNumberFormat="1" applyFont="1" applyFill="1" applyBorder="1" applyAlignment="1">
      <alignment/>
    </xf>
    <xf numFmtId="185" fontId="1" fillId="0" borderId="29" xfId="33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185" fontId="1" fillId="0" borderId="30" xfId="33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87" fontId="1" fillId="0" borderId="0" xfId="40" applyNumberFormat="1" applyFont="1" applyAlignment="1">
      <alignment/>
    </xf>
    <xf numFmtId="187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185" fontId="1" fillId="35" borderId="23" xfId="33" applyNumberFormat="1" applyFont="1" applyFill="1" applyBorder="1" applyAlignment="1">
      <alignment/>
    </xf>
    <xf numFmtId="187" fontId="1" fillId="35" borderId="31" xfId="40" applyNumberFormat="1" applyFont="1" applyFill="1" applyBorder="1" applyAlignment="1">
      <alignment/>
    </xf>
    <xf numFmtId="187" fontId="1" fillId="35" borderId="23" xfId="40" applyNumberFormat="1" applyFont="1" applyFill="1" applyBorder="1" applyAlignment="1">
      <alignment/>
    </xf>
    <xf numFmtId="187" fontId="1" fillId="35" borderId="26" xfId="4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36" borderId="2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187" fontId="5" fillId="34" borderId="13" xfId="4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" fontId="1" fillId="35" borderId="32" xfId="0" applyNumberFormat="1" applyFont="1" applyFill="1" applyBorder="1" applyAlignment="1">
      <alignment/>
    </xf>
    <xf numFmtId="3" fontId="1" fillId="35" borderId="33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3" fontId="1" fillId="35" borderId="22" xfId="0" applyNumberFormat="1" applyFont="1" applyFill="1" applyBorder="1" applyAlignment="1">
      <alignment/>
    </xf>
    <xf numFmtId="3" fontId="1" fillId="35" borderId="23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3" fontId="1" fillId="35" borderId="25" xfId="0" applyNumberFormat="1" applyFont="1" applyFill="1" applyBorder="1" applyAlignment="1">
      <alignment/>
    </xf>
    <xf numFmtId="3" fontId="1" fillId="35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6" fillId="0" borderId="29" xfId="33" applyNumberFormat="1" applyFont="1" applyFill="1" applyBorder="1" applyAlignment="1">
      <alignment/>
    </xf>
    <xf numFmtId="185" fontId="6" fillId="0" borderId="30" xfId="33" applyNumberFormat="1" applyFont="1" applyFill="1" applyBorder="1" applyAlignment="1">
      <alignment/>
    </xf>
    <xf numFmtId="0" fontId="1" fillId="0" borderId="34" xfId="0" applyFont="1" applyBorder="1" applyAlignment="1">
      <alignment/>
    </xf>
    <xf numFmtId="0" fontId="48" fillId="0" borderId="20" xfId="0" applyFont="1" applyBorder="1" applyAlignment="1">
      <alignment/>
    </xf>
    <xf numFmtId="185" fontId="1" fillId="35" borderId="23" xfId="33" applyNumberFormat="1" applyFont="1" applyFill="1" applyBorder="1" applyAlignment="1">
      <alignment/>
    </xf>
    <xf numFmtId="185" fontId="1" fillId="0" borderId="0" xfId="0" applyNumberFormat="1" applyFont="1" applyAlignment="1">
      <alignment/>
    </xf>
    <xf numFmtId="185" fontId="1" fillId="35" borderId="35" xfId="33" applyNumberFormat="1" applyFont="1" applyFill="1" applyBorder="1" applyAlignment="1">
      <alignment/>
    </xf>
    <xf numFmtId="185" fontId="1" fillId="0" borderId="22" xfId="0" applyNumberFormat="1" applyFont="1" applyBorder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1" fillId="37" borderId="27" xfId="0" applyFont="1" applyFill="1" applyBorder="1" applyAlignment="1">
      <alignment/>
    </xf>
    <xf numFmtId="3" fontId="1" fillId="37" borderId="28" xfId="0" applyNumberFormat="1" applyFont="1" applyFill="1" applyBorder="1" applyAlignment="1">
      <alignment/>
    </xf>
    <xf numFmtId="0" fontId="1" fillId="37" borderId="36" xfId="0" applyFont="1" applyFill="1" applyBorder="1" applyAlignment="1">
      <alignment/>
    </xf>
    <xf numFmtId="3" fontId="1" fillId="37" borderId="37" xfId="0" applyNumberFormat="1" applyFont="1" applyFill="1" applyBorder="1" applyAlignment="1">
      <alignment/>
    </xf>
    <xf numFmtId="185" fontId="50" fillId="0" borderId="29" xfId="33" applyNumberFormat="1" applyFont="1" applyFill="1" applyBorder="1" applyAlignment="1">
      <alignment/>
    </xf>
    <xf numFmtId="185" fontId="50" fillId="0" borderId="30" xfId="33" applyNumberFormat="1" applyFont="1" applyFill="1" applyBorder="1" applyAlignment="1">
      <alignment/>
    </xf>
    <xf numFmtId="187" fontId="48" fillId="35" borderId="23" xfId="40" applyNumberFormat="1" applyFont="1" applyFill="1" applyBorder="1" applyAlignment="1">
      <alignment/>
    </xf>
    <xf numFmtId="0" fontId="48" fillId="0" borderId="24" xfId="0" applyFont="1" applyBorder="1" applyAlignment="1">
      <alignment/>
    </xf>
    <xf numFmtId="187" fontId="48" fillId="35" borderId="26" xfId="40" applyNumberFormat="1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48" fillId="37" borderId="28" xfId="0" applyNumberFormat="1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Demand at Red Tomato Tools (1)</a:t>
            </a:r>
          </a:p>
        </c:rich>
      </c:tx>
      <c:layout>
        <c:manualLayout>
          <c:xMode val="factor"/>
          <c:yMode val="factor"/>
          <c:x val="0.07125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075"/>
          <c:w val="0.93975"/>
          <c:h val="0.76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'Demand and Costs'!$A$5:$A$10</c:f>
              <c:strCache/>
            </c:strRef>
          </c:cat>
          <c:val>
            <c:numRef>
              <c:f>'Demand and Costs'!$B$5:$B$10</c:f>
              <c:numCache/>
            </c:numRef>
          </c:val>
          <c:smooth val="0"/>
        </c:ser>
        <c:marker val="1"/>
        <c:axId val="3216982"/>
        <c:axId val="36282319"/>
      </c:lineChart>
      <c:catAx>
        <c:axId val="3216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82319"/>
        <c:crosses val="autoZero"/>
        <c:auto val="1"/>
        <c:lblOffset val="100"/>
        <c:tickLblSkip val="1"/>
        <c:noMultiLvlLbl val="0"/>
      </c:catAx>
      <c:valAx>
        <c:axId val="36282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9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Demand at Red Tomato Tools (2) </a:t>
            </a:r>
          </a:p>
        </c:rich>
      </c:tx>
      <c:layout>
        <c:manualLayout>
          <c:xMode val="factor"/>
          <c:yMode val="factor"/>
          <c:x val="0.07125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075"/>
          <c:w val="0.93975"/>
          <c:h val="0.76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'Demand and Costs'!$D$5:$D$10</c:f>
              <c:numCache/>
            </c:numRef>
          </c:val>
          <c:smooth val="0"/>
        </c:ser>
        <c:marker val="1"/>
        <c:axId val="43914716"/>
        <c:axId val="45778573"/>
      </c:lineChart>
      <c:catAx>
        <c:axId val="43914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78573"/>
        <c:crosses val="autoZero"/>
        <c:auto val="1"/>
        <c:lblOffset val="100"/>
        <c:tickLblSkip val="1"/>
        <c:noMultiLvlLbl val="0"/>
      </c:catAx>
      <c:valAx>
        <c:axId val="45778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147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161925</xdr:rowOff>
    </xdr:from>
    <xdr:to>
      <xdr:col>5</xdr:col>
      <xdr:colOff>342900</xdr:colOff>
      <xdr:row>48</xdr:row>
      <xdr:rowOff>47625</xdr:rowOff>
    </xdr:to>
    <xdr:graphicFrame>
      <xdr:nvGraphicFramePr>
        <xdr:cNvPr id="1" name="圖表 1"/>
        <xdr:cNvGraphicFramePr/>
      </xdr:nvGraphicFramePr>
      <xdr:xfrm>
        <a:off x="47625" y="4286250"/>
        <a:ext cx="60579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5</xdr:col>
      <xdr:colOff>295275</xdr:colOff>
      <xdr:row>74</xdr:row>
      <xdr:rowOff>47625</xdr:rowOff>
    </xdr:to>
    <xdr:graphicFrame>
      <xdr:nvGraphicFramePr>
        <xdr:cNvPr id="2" name="圖表 2"/>
        <xdr:cNvGraphicFramePr/>
      </xdr:nvGraphicFramePr>
      <xdr:xfrm>
        <a:off x="0" y="8496300"/>
        <a:ext cx="60579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06%20Time-series%20examp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7.1 Tahoe Salt"/>
      <sheetName val="Figure7.2"/>
      <sheetName val="Regression 7.2"/>
      <sheetName val="Figure7.4"/>
      <sheetName val="Ex.7-1"/>
      <sheetName val="Ex.7-2"/>
      <sheetName val="Ex.7-3"/>
      <sheetName val="Regression 7-3"/>
      <sheetName val="Ex.7-4"/>
      <sheetName val="Figure7.5 Moving Average"/>
      <sheetName val="Figure7.6 Smoothing"/>
      <sheetName val="Figure7.7 Holt's"/>
      <sheetName val="Regression 7.7"/>
      <sheetName val="Figure7.8 Winter"/>
      <sheetName val="deseasonalized"/>
      <sheetName val="Regression"/>
      <sheetName val="Error Summary"/>
      <sheetName val="工作表2"/>
      <sheetName val="工作表1"/>
    </sheetNames>
    <sheetDataSet>
      <sheetData sheetId="0">
        <row r="3">
          <cell r="C3" t="str">
            <v>Demand
 Dt</v>
          </cell>
        </row>
        <row r="4">
          <cell r="A4" t="str">
            <v>2017, 1</v>
          </cell>
          <cell r="C4">
            <v>8000</v>
          </cell>
        </row>
        <row r="5">
          <cell r="A5" t="str">
            <v>2017, 2</v>
          </cell>
          <cell r="C5">
            <v>13000</v>
          </cell>
        </row>
        <row r="6">
          <cell r="A6" t="str">
            <v>2017, 3</v>
          </cell>
          <cell r="C6">
            <v>23000</v>
          </cell>
        </row>
        <row r="7">
          <cell r="A7" t="str">
            <v>2017, 4</v>
          </cell>
          <cell r="C7">
            <v>34000</v>
          </cell>
        </row>
        <row r="8">
          <cell r="A8" t="str">
            <v>2018, 1</v>
          </cell>
          <cell r="C8">
            <v>10000</v>
          </cell>
        </row>
        <row r="9">
          <cell r="A9" t="str">
            <v>2018, 2</v>
          </cell>
          <cell r="C9">
            <v>18000</v>
          </cell>
        </row>
        <row r="10">
          <cell r="A10" t="str">
            <v>2018, 3</v>
          </cell>
          <cell r="C10">
            <v>23000</v>
          </cell>
        </row>
        <row r="11">
          <cell r="A11" t="str">
            <v>2018, 4</v>
          </cell>
          <cell r="C11">
            <v>38000</v>
          </cell>
        </row>
        <row r="12">
          <cell r="A12" t="str">
            <v>2019, 1</v>
          </cell>
          <cell r="C12">
            <v>12000</v>
          </cell>
        </row>
        <row r="13">
          <cell r="A13" t="str">
            <v>2019, 2</v>
          </cell>
          <cell r="C13">
            <v>13000</v>
          </cell>
        </row>
        <row r="14">
          <cell r="A14" t="str">
            <v>2019, 3</v>
          </cell>
          <cell r="C14">
            <v>32000</v>
          </cell>
        </row>
        <row r="15">
          <cell r="A15" t="str">
            <v>2019, 4</v>
          </cell>
          <cell r="C15">
            <v>41000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5"/>
  <sheetViews>
    <sheetView showGridLines="0" tabSelected="1" zoomScale="110" zoomScaleNormal="110" zoomScalePageLayoutView="0" workbookViewId="0" topLeftCell="A1">
      <selection activeCell="H50" sqref="H50"/>
    </sheetView>
  </sheetViews>
  <sheetFormatPr defaultColWidth="9.140625" defaultRowHeight="12.75"/>
  <cols>
    <col min="1" max="1" width="33.57421875" style="0" customWidth="1"/>
    <col min="2" max="2" width="17.00390625" style="0" bestFit="1" customWidth="1"/>
    <col min="4" max="4" width="17.57421875" style="0" bestFit="1" customWidth="1"/>
  </cols>
  <sheetData>
    <row r="1" ht="15">
      <c r="A1" s="68" t="s">
        <v>60</v>
      </c>
    </row>
    <row r="3" spans="1:4" ht="13.5" thickBot="1">
      <c r="A3" s="1" t="s">
        <v>0</v>
      </c>
      <c r="B3" s="27" t="s">
        <v>61</v>
      </c>
      <c r="D3" s="27" t="s">
        <v>62</v>
      </c>
    </row>
    <row r="4" spans="1:4" ht="13.5" thickBot="1">
      <c r="A4" s="17" t="s">
        <v>1</v>
      </c>
      <c r="B4" s="18" t="s">
        <v>0</v>
      </c>
      <c r="D4" s="18" t="s">
        <v>0</v>
      </c>
    </row>
    <row r="5" spans="1:4" ht="12.75">
      <c r="A5" s="19" t="s">
        <v>2</v>
      </c>
      <c r="B5" s="39">
        <v>1600</v>
      </c>
      <c r="D5" s="39">
        <v>1000</v>
      </c>
    </row>
    <row r="6" spans="1:4" ht="12.75">
      <c r="A6" s="19" t="s">
        <v>3</v>
      </c>
      <c r="B6" s="39">
        <v>3000</v>
      </c>
      <c r="D6" s="39">
        <v>3000</v>
      </c>
    </row>
    <row r="7" spans="1:4" ht="12.75">
      <c r="A7" s="19" t="s">
        <v>4</v>
      </c>
      <c r="B7" s="39">
        <v>3200</v>
      </c>
      <c r="D7" s="39">
        <v>3800</v>
      </c>
    </row>
    <row r="8" spans="1:4" ht="12.75">
      <c r="A8" s="19" t="s">
        <v>5</v>
      </c>
      <c r="B8" s="39">
        <v>3800</v>
      </c>
      <c r="D8" s="39">
        <v>4800</v>
      </c>
    </row>
    <row r="9" spans="1:4" ht="12.75">
      <c r="A9" s="52" t="s">
        <v>57</v>
      </c>
      <c r="B9" s="39">
        <v>2200</v>
      </c>
      <c r="D9" s="39">
        <v>2000</v>
      </c>
    </row>
    <row r="10" spans="1:4" ht="12.75">
      <c r="A10" s="61" t="s">
        <v>6</v>
      </c>
      <c r="B10" s="65">
        <v>2200</v>
      </c>
      <c r="D10" s="65">
        <v>1400</v>
      </c>
    </row>
    <row r="11" spans="1:4" ht="12.75">
      <c r="A11" s="38" t="s">
        <v>58</v>
      </c>
      <c r="B11" s="66">
        <f>SUM(B5:B10)</f>
        <v>16000</v>
      </c>
      <c r="D11" s="66">
        <f>SUM(D5:D10)</f>
        <v>16000</v>
      </c>
    </row>
    <row r="12" spans="1:2" ht="12.75">
      <c r="A12" s="27"/>
      <c r="B12" s="64"/>
    </row>
    <row r="13" spans="1:4" ht="13.5" thickBot="1">
      <c r="A13" s="7" t="s">
        <v>7</v>
      </c>
      <c r="B13" s="16"/>
      <c r="D13" s="27" t="s">
        <v>69</v>
      </c>
    </row>
    <row r="14" spans="1:4" ht="13.5" thickBot="1">
      <c r="A14" s="17" t="s">
        <v>8</v>
      </c>
      <c r="B14" s="18" t="s">
        <v>9</v>
      </c>
      <c r="D14" s="18" t="s">
        <v>9</v>
      </c>
    </row>
    <row r="15" spans="1:4" ht="12.75">
      <c r="A15" s="20" t="s">
        <v>10</v>
      </c>
      <c r="B15" s="40">
        <v>10</v>
      </c>
      <c r="D15" s="40">
        <v>10</v>
      </c>
    </row>
    <row r="16" spans="1:4" ht="12.75">
      <c r="A16" s="62" t="s">
        <v>11</v>
      </c>
      <c r="B16" s="75">
        <v>2</v>
      </c>
      <c r="D16" s="41">
        <v>2</v>
      </c>
    </row>
    <row r="17" spans="1:4" ht="12.75">
      <c r="A17" s="19" t="s">
        <v>12</v>
      </c>
      <c r="B17" s="41">
        <v>5</v>
      </c>
      <c r="D17" s="41">
        <v>5</v>
      </c>
    </row>
    <row r="18" spans="1:4" ht="12.75">
      <c r="A18" s="62" t="s">
        <v>13</v>
      </c>
      <c r="B18" s="75">
        <v>300</v>
      </c>
      <c r="D18" s="41">
        <v>300</v>
      </c>
    </row>
    <row r="19" spans="1:4" ht="12.75">
      <c r="A19" s="62" t="s">
        <v>14</v>
      </c>
      <c r="B19" s="75">
        <v>500</v>
      </c>
      <c r="D19" s="41">
        <v>500</v>
      </c>
    </row>
    <row r="20" spans="1:5" ht="12.75">
      <c r="A20" s="19" t="s">
        <v>15</v>
      </c>
      <c r="B20" s="63">
        <v>4</v>
      </c>
      <c r="C20" s="27" t="s">
        <v>56</v>
      </c>
      <c r="D20" s="63">
        <v>4</v>
      </c>
      <c r="E20" s="27" t="s">
        <v>56</v>
      </c>
    </row>
    <row r="21" spans="1:5" ht="12.75">
      <c r="A21" s="19" t="s">
        <v>16</v>
      </c>
      <c r="B21" s="41">
        <v>4</v>
      </c>
      <c r="C21" s="27"/>
      <c r="D21" s="41">
        <v>4</v>
      </c>
      <c r="E21" s="27"/>
    </row>
    <row r="22" spans="1:4" ht="12.75">
      <c r="A22" s="19" t="s">
        <v>17</v>
      </c>
      <c r="B22" s="41">
        <v>6</v>
      </c>
      <c r="D22" s="41">
        <v>6</v>
      </c>
    </row>
    <row r="23" spans="1:4" ht="13.5" thickBot="1">
      <c r="A23" s="76" t="s">
        <v>65</v>
      </c>
      <c r="B23" s="77">
        <v>30</v>
      </c>
      <c r="D23" s="42">
        <v>30</v>
      </c>
    </row>
    <row r="25" ht="12.75">
      <c r="A25" s="1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P27"/>
  <sheetViews>
    <sheetView showGridLines="0" zoomScale="120" zoomScaleNormal="120" zoomScalePageLayoutView="0" workbookViewId="0" topLeftCell="A10">
      <selection activeCell="M3" sqref="M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10.421875" style="0" bestFit="1" customWidth="1"/>
    <col min="4" max="4" width="11.7109375" style="0" customWidth="1"/>
    <col min="5" max="5" width="9.7109375" style="0" bestFit="1" customWidth="1"/>
    <col min="6" max="6" width="9.8515625" style="0" bestFit="1" customWidth="1"/>
    <col min="7" max="7" width="11.7109375" style="0" bestFit="1" customWidth="1"/>
    <col min="8" max="8" width="12.421875" style="0" bestFit="1" customWidth="1"/>
    <col min="9" max="9" width="11.421875" style="0" bestFit="1" customWidth="1"/>
    <col min="10" max="10" width="9.28125" style="0" bestFit="1" customWidth="1"/>
    <col min="11" max="11" width="5.421875" style="0" customWidth="1"/>
    <col min="12" max="12" width="2.7109375" style="0" customWidth="1"/>
    <col min="13" max="13" width="13.00390625" style="0" customWidth="1"/>
    <col min="14" max="14" width="11.421875" style="0" customWidth="1"/>
    <col min="15" max="15" width="12.8515625" style="0" customWidth="1"/>
    <col min="16" max="16" width="13.140625" style="0" bestFit="1" customWidth="1"/>
  </cols>
  <sheetData>
    <row r="1" spans="1:13" ht="17.25">
      <c r="A1" s="43" t="s">
        <v>34</v>
      </c>
      <c r="M1" s="43" t="s">
        <v>32</v>
      </c>
    </row>
    <row r="2" spans="1:13" ht="18" thickBot="1">
      <c r="A2" s="67" t="s">
        <v>68</v>
      </c>
      <c r="M2" s="43"/>
    </row>
    <row r="3" spans="1:9" ht="18" thickBot="1">
      <c r="A3" s="14"/>
      <c r="B3" s="12" t="s">
        <v>39</v>
      </c>
      <c r="C3" s="12" t="s">
        <v>40</v>
      </c>
      <c r="D3" s="12" t="s">
        <v>38</v>
      </c>
      <c r="E3" s="12" t="s">
        <v>41</v>
      </c>
      <c r="F3" s="12" t="s">
        <v>42</v>
      </c>
      <c r="G3" s="12" t="s">
        <v>44</v>
      </c>
      <c r="H3" s="12" t="s">
        <v>43</v>
      </c>
      <c r="I3" s="10" t="s">
        <v>45</v>
      </c>
    </row>
    <row r="4" spans="1:16" ht="13.5" thickBot="1">
      <c r="A4" s="78" t="s">
        <v>18</v>
      </c>
      <c r="B4" s="79" t="s">
        <v>19</v>
      </c>
      <c r="C4" s="79" t="s">
        <v>20</v>
      </c>
      <c r="D4" s="79" t="s">
        <v>21</v>
      </c>
      <c r="E4" s="79" t="s">
        <v>35</v>
      </c>
      <c r="F4" s="79" t="s">
        <v>22</v>
      </c>
      <c r="G4" s="79" t="s">
        <v>23</v>
      </c>
      <c r="H4" s="79" t="s">
        <v>24</v>
      </c>
      <c r="I4" s="80" t="s">
        <v>25</v>
      </c>
      <c r="J4" s="5" t="s">
        <v>26</v>
      </c>
      <c r="K4" s="5" t="s">
        <v>37</v>
      </c>
      <c r="M4" s="2" t="s">
        <v>46</v>
      </c>
      <c r="N4" s="3" t="s">
        <v>47</v>
      </c>
      <c r="O4" s="3" t="s">
        <v>48</v>
      </c>
      <c r="P4" s="4" t="s">
        <v>49</v>
      </c>
    </row>
    <row r="5" spans="1:16" ht="12.75">
      <c r="A5" s="69">
        <v>0</v>
      </c>
      <c r="B5" s="70">
        <v>0</v>
      </c>
      <c r="C5" s="70">
        <v>0</v>
      </c>
      <c r="D5" s="81">
        <v>80</v>
      </c>
      <c r="E5" s="70">
        <v>0</v>
      </c>
      <c r="F5" s="81">
        <v>1000</v>
      </c>
      <c r="G5" s="70">
        <v>0</v>
      </c>
      <c r="H5" s="70">
        <v>0</v>
      </c>
      <c r="I5" s="72">
        <v>0</v>
      </c>
      <c r="J5" s="71"/>
      <c r="K5" s="71"/>
      <c r="M5" s="44"/>
      <c r="N5" s="45"/>
      <c r="O5" s="45"/>
      <c r="P5" s="46"/>
    </row>
    <row r="6" spans="1:16" ht="12.75">
      <c r="A6" s="28">
        <v>1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73">
        <f>'Demand and Costs'!B5</f>
        <v>1600</v>
      </c>
      <c r="K6" s="30">
        <v>40</v>
      </c>
      <c r="M6" s="21">
        <f aca="true" t="shared" si="0" ref="M6:M11">D6-D5-B6+C6</f>
        <v>-80</v>
      </c>
      <c r="N6" s="22">
        <f aca="true" t="shared" si="1" ref="N6:N11">40*D6+(E6/4)-I6</f>
        <v>0</v>
      </c>
      <c r="O6" s="22">
        <f aca="true" t="shared" si="2" ref="O6:O11">+F5-G5+I6+H6-J6-F6+G6</f>
        <v>-600</v>
      </c>
      <c r="P6" s="23">
        <f aca="true" t="shared" si="3" ref="P6:P11">-E6+10*D6</f>
        <v>0</v>
      </c>
    </row>
    <row r="7" spans="1:16" ht="12.75">
      <c r="A7" s="28">
        <v>2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73">
        <f>'Demand and Costs'!B6</f>
        <v>3000</v>
      </c>
      <c r="K7" s="30">
        <f>$K$6</f>
        <v>40</v>
      </c>
      <c r="M7" s="21">
        <f t="shared" si="0"/>
        <v>0</v>
      </c>
      <c r="N7" s="22">
        <f t="shared" si="1"/>
        <v>0</v>
      </c>
      <c r="O7" s="22">
        <f t="shared" si="2"/>
        <v>-3000</v>
      </c>
      <c r="P7" s="23">
        <f t="shared" si="3"/>
        <v>0</v>
      </c>
    </row>
    <row r="8" spans="1:16" ht="12.75">
      <c r="A8" s="28">
        <v>3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73">
        <f>'Demand and Costs'!B7</f>
        <v>3200</v>
      </c>
      <c r="K8" s="30">
        <f>$K$6</f>
        <v>40</v>
      </c>
      <c r="M8" s="21">
        <f t="shared" si="0"/>
        <v>0</v>
      </c>
      <c r="N8" s="22">
        <f t="shared" si="1"/>
        <v>0</v>
      </c>
      <c r="O8" s="22">
        <f t="shared" si="2"/>
        <v>-3200</v>
      </c>
      <c r="P8" s="23">
        <f t="shared" si="3"/>
        <v>0</v>
      </c>
    </row>
    <row r="9" spans="1:16" ht="12.75">
      <c r="A9" s="28">
        <v>4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73">
        <f>'Demand and Costs'!B8</f>
        <v>3800</v>
      </c>
      <c r="K9" s="30">
        <f>$K$6</f>
        <v>40</v>
      </c>
      <c r="M9" s="21">
        <f t="shared" si="0"/>
        <v>0</v>
      </c>
      <c r="N9" s="22">
        <f t="shared" si="1"/>
        <v>0</v>
      </c>
      <c r="O9" s="22">
        <f t="shared" si="2"/>
        <v>-3800</v>
      </c>
      <c r="P9" s="23">
        <f t="shared" si="3"/>
        <v>0</v>
      </c>
    </row>
    <row r="10" spans="1:16" ht="12.75">
      <c r="A10" s="28">
        <v>5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73">
        <f>'Demand and Costs'!B9</f>
        <v>2200</v>
      </c>
      <c r="K10" s="30">
        <f>$K$6</f>
        <v>40</v>
      </c>
      <c r="M10" s="21">
        <f t="shared" si="0"/>
        <v>0</v>
      </c>
      <c r="N10" s="22">
        <f t="shared" si="1"/>
        <v>0</v>
      </c>
      <c r="O10" s="22">
        <f t="shared" si="2"/>
        <v>-2200</v>
      </c>
      <c r="P10" s="23">
        <f t="shared" si="3"/>
        <v>0</v>
      </c>
    </row>
    <row r="11" spans="1:16" ht="13.5" thickBot="1">
      <c r="A11" s="31">
        <v>6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74">
        <f>'Demand and Costs'!B10</f>
        <v>2200</v>
      </c>
      <c r="K11" s="33">
        <f>$K$6</f>
        <v>40</v>
      </c>
      <c r="M11" s="24">
        <f t="shared" si="0"/>
        <v>0</v>
      </c>
      <c r="N11" s="25">
        <f t="shared" si="1"/>
        <v>0</v>
      </c>
      <c r="O11" s="25">
        <f t="shared" si="2"/>
        <v>-2200</v>
      </c>
      <c r="P11" s="26">
        <f t="shared" si="3"/>
        <v>0</v>
      </c>
    </row>
    <row r="12" spans="5:10" ht="12.75">
      <c r="E12" s="34"/>
      <c r="F12" s="34"/>
      <c r="G12" s="34"/>
      <c r="H12" s="34"/>
      <c r="J12" s="37">
        <f>SUM(J6:J11)</f>
        <v>16000</v>
      </c>
    </row>
    <row r="13" spans="1:10" ht="18" thickBot="1">
      <c r="A13" s="43" t="s">
        <v>27</v>
      </c>
      <c r="F13" s="9"/>
      <c r="J13" s="8"/>
    </row>
    <row r="14" spans="1:9" ht="13.5" thickBot="1">
      <c r="A14" s="2" t="s">
        <v>18</v>
      </c>
      <c r="B14" s="3" t="s">
        <v>28</v>
      </c>
      <c r="C14" s="3" t="s">
        <v>29</v>
      </c>
      <c r="D14" s="3" t="s">
        <v>30</v>
      </c>
      <c r="E14" s="3" t="s">
        <v>35</v>
      </c>
      <c r="F14" s="3" t="s">
        <v>22</v>
      </c>
      <c r="G14" s="3" t="s">
        <v>23</v>
      </c>
      <c r="H14" s="3" t="s">
        <v>24</v>
      </c>
      <c r="I14" s="4" t="s">
        <v>33</v>
      </c>
    </row>
    <row r="15" spans="1:9" ht="12.75">
      <c r="A15" s="49">
        <v>1</v>
      </c>
      <c r="B15" s="50">
        <f>+'Demand and Costs'!$B$18*B6</f>
        <v>0</v>
      </c>
      <c r="C15" s="50">
        <f>+C6*'Demand and Costs'!$B$19</f>
        <v>0</v>
      </c>
      <c r="D15" s="50">
        <f>+D6*'Demand and Costs'!$B$21*8*20</f>
        <v>0</v>
      </c>
      <c r="E15" s="50">
        <f>+E6*'Demand and Costs'!$B$22</f>
        <v>0</v>
      </c>
      <c r="F15" s="50">
        <f>+F6*'Demand and Costs'!$B$16</f>
        <v>0</v>
      </c>
      <c r="G15" s="50">
        <f>+G6*'Demand and Costs'!$B$17</f>
        <v>0</v>
      </c>
      <c r="H15" s="50">
        <f>+H6*'Demand and Costs'!$B$23</f>
        <v>0</v>
      </c>
      <c r="I15" s="51">
        <f>I6*'Demand and Costs'!$B$15</f>
        <v>0</v>
      </c>
    </row>
    <row r="16" spans="1:9" ht="12.75">
      <c r="A16" s="52">
        <v>2</v>
      </c>
      <c r="B16" s="53">
        <f>+'Demand and Costs'!$B$18*B7</f>
        <v>0</v>
      </c>
      <c r="C16" s="53">
        <f>+C7*'Demand and Costs'!$B$19</f>
        <v>0</v>
      </c>
      <c r="D16" s="53">
        <f>+D7*'Demand and Costs'!$B$21*8*20</f>
        <v>0</v>
      </c>
      <c r="E16" s="53">
        <f>+E7*'Demand and Costs'!$B$22</f>
        <v>0</v>
      </c>
      <c r="F16" s="53">
        <f>+F7*'Demand and Costs'!$B$16</f>
        <v>0</v>
      </c>
      <c r="G16" s="53">
        <f>+G7*'Demand and Costs'!$B$17</f>
        <v>0</v>
      </c>
      <c r="H16" s="53">
        <f>+H7*'Demand and Costs'!$B$23</f>
        <v>0</v>
      </c>
      <c r="I16" s="54">
        <f>I7*'Demand and Costs'!$B$15</f>
        <v>0</v>
      </c>
    </row>
    <row r="17" spans="1:9" ht="12.75">
      <c r="A17" s="52">
        <v>3</v>
      </c>
      <c r="B17" s="53">
        <f>+'Demand and Costs'!$B$18*B8</f>
        <v>0</v>
      </c>
      <c r="C17" s="53">
        <f>+C8*'Demand and Costs'!$B$19</f>
        <v>0</v>
      </c>
      <c r="D17" s="53">
        <f>+D8*'Demand and Costs'!$B$21*8*20</f>
        <v>0</v>
      </c>
      <c r="E17" s="53">
        <f>+E8*'Demand and Costs'!$B$22</f>
        <v>0</v>
      </c>
      <c r="F17" s="53">
        <f>+F8*'Demand and Costs'!$B$16</f>
        <v>0</v>
      </c>
      <c r="G17" s="53">
        <f>+G8*'Demand and Costs'!$B$17</f>
        <v>0</v>
      </c>
      <c r="H17" s="53">
        <f>+H8*'Demand and Costs'!$B$23</f>
        <v>0</v>
      </c>
      <c r="I17" s="54">
        <f>I8*'Demand and Costs'!$B$15</f>
        <v>0</v>
      </c>
    </row>
    <row r="18" spans="1:9" ht="12.75">
      <c r="A18" s="52">
        <v>4</v>
      </c>
      <c r="B18" s="53">
        <f>+'Demand and Costs'!$B$18*B9</f>
        <v>0</v>
      </c>
      <c r="C18" s="53">
        <f>+C9*'Demand and Costs'!$B$19</f>
        <v>0</v>
      </c>
      <c r="D18" s="53">
        <f>+D9*'Demand and Costs'!$B$21*8*20</f>
        <v>0</v>
      </c>
      <c r="E18" s="53">
        <f>+E9*'Demand and Costs'!$B$22</f>
        <v>0</v>
      </c>
      <c r="F18" s="53">
        <f>+F9*'Demand and Costs'!$B$16</f>
        <v>0</v>
      </c>
      <c r="G18" s="53">
        <f>+G9*'Demand and Costs'!$B$17</f>
        <v>0</v>
      </c>
      <c r="H18" s="53">
        <f>+H9*'Demand and Costs'!$B$23</f>
        <v>0</v>
      </c>
      <c r="I18" s="54">
        <f>I9*'Demand and Costs'!$B$15</f>
        <v>0</v>
      </c>
    </row>
    <row r="19" spans="1:9" ht="12.75">
      <c r="A19" s="52">
        <v>5</v>
      </c>
      <c r="B19" s="53">
        <f>+'Demand and Costs'!$B$18*B10</f>
        <v>0</v>
      </c>
      <c r="C19" s="53">
        <f>+C10*'Demand and Costs'!$B$19</f>
        <v>0</v>
      </c>
      <c r="D19" s="53">
        <f>+D10*'Demand and Costs'!$B$21*8*20</f>
        <v>0</v>
      </c>
      <c r="E19" s="53">
        <f>+E10*'Demand and Costs'!$B$22</f>
        <v>0</v>
      </c>
      <c r="F19" s="53">
        <f>+F10*'Demand and Costs'!$B$16</f>
        <v>0</v>
      </c>
      <c r="G19" s="53">
        <f>+G10*'Demand and Costs'!$B$17</f>
        <v>0</v>
      </c>
      <c r="H19" s="53">
        <f>+H10*'Demand and Costs'!$B$23</f>
        <v>0</v>
      </c>
      <c r="I19" s="54">
        <f>I10*'Demand and Costs'!$B$15</f>
        <v>0</v>
      </c>
    </row>
    <row r="20" spans="1:9" ht="13.5" thickBot="1">
      <c r="A20" s="55">
        <v>6</v>
      </c>
      <c r="B20" s="56">
        <f>+'Demand and Costs'!$B$18*B11</f>
        <v>0</v>
      </c>
      <c r="C20" s="56">
        <f>+C11*'Demand and Costs'!$B$19</f>
        <v>0</v>
      </c>
      <c r="D20" s="56">
        <f>+D11*'Demand and Costs'!$B$21*8*20</f>
        <v>0</v>
      </c>
      <c r="E20" s="56">
        <f>+E11*'Demand and Costs'!B22</f>
        <v>0</v>
      </c>
      <c r="F20" s="56">
        <f>+F11*'Demand and Costs'!$B$16</f>
        <v>0</v>
      </c>
      <c r="G20" s="56">
        <f>+G11*'Demand and Costs'!$B$17</f>
        <v>0</v>
      </c>
      <c r="H20" s="56">
        <f>+H11*'Demand and Costs'!$B$23</f>
        <v>0</v>
      </c>
      <c r="I20" s="57">
        <f>I11*'Demand and Costs'!$B$15</f>
        <v>0</v>
      </c>
    </row>
    <row r="21" spans="2:9" ht="12.75">
      <c r="B21" s="6"/>
      <c r="C21" s="6"/>
      <c r="D21" s="6"/>
      <c r="E21" s="6"/>
      <c r="F21" s="6"/>
      <c r="G21" s="6"/>
      <c r="H21" s="6"/>
      <c r="I21" s="6"/>
    </row>
    <row r="22" spans="2:9" ht="13.5" thickBot="1">
      <c r="B22" s="6"/>
      <c r="C22" s="6"/>
      <c r="D22" s="6"/>
      <c r="E22" s="6"/>
      <c r="F22" s="6"/>
      <c r="G22" s="6"/>
      <c r="H22" s="6"/>
      <c r="I22" s="6"/>
    </row>
    <row r="23" spans="1:7" s="58" customFormat="1" ht="13.5" thickBot="1">
      <c r="A23" s="1" t="s">
        <v>31</v>
      </c>
      <c r="B23" s="48"/>
      <c r="C23" s="47">
        <f>+SUM(B15:I20)</f>
        <v>0</v>
      </c>
      <c r="D23" s="48"/>
      <c r="E23" s="48"/>
      <c r="F23" s="48"/>
      <c r="G23" s="48"/>
    </row>
    <row r="24" ht="3.75" customHeight="1"/>
    <row r="25" spans="1:3" ht="12.75">
      <c r="A25" s="1" t="s">
        <v>36</v>
      </c>
      <c r="B25" s="1"/>
      <c r="C25" s="35">
        <f>SUMPRODUCT(J6:J11,K6:K11)</f>
        <v>640000</v>
      </c>
    </row>
    <row r="26" spans="1:3" ht="12.75">
      <c r="A26" s="1" t="s">
        <v>50</v>
      </c>
      <c r="C26" s="36">
        <f>C25-C23</f>
        <v>640000</v>
      </c>
    </row>
    <row r="27" spans="1:3" ht="12.75">
      <c r="A27" s="1"/>
      <c r="C27" s="36"/>
    </row>
  </sheetData>
  <sheetProtection/>
  <printOptions/>
  <pageMargins left="0.75" right="0.75" top="1" bottom="1" header="0.5" footer="0.5"/>
  <pageSetup fitToHeight="1" fitToWidth="1" horizontalDpi="300" verticalDpi="300" orientation="portrait" scale="7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P27"/>
  <sheetViews>
    <sheetView showGridLines="0" zoomScale="120" zoomScaleNormal="120" zoomScalePageLayoutView="0" workbookViewId="0" topLeftCell="A1">
      <selection activeCell="J13" sqref="J13"/>
    </sheetView>
  </sheetViews>
  <sheetFormatPr defaultColWidth="9.140625" defaultRowHeight="12.75"/>
  <cols>
    <col min="1" max="1" width="9.28125" style="0" bestFit="1" customWidth="1"/>
    <col min="2" max="2" width="8.00390625" style="0" bestFit="1" customWidth="1"/>
    <col min="3" max="3" width="10.28125" style="0" bestFit="1" customWidth="1"/>
    <col min="4" max="4" width="13.00390625" style="0" bestFit="1" customWidth="1"/>
    <col min="5" max="5" width="9.7109375" style="0" bestFit="1" customWidth="1"/>
    <col min="6" max="6" width="9.8515625" style="0" bestFit="1" customWidth="1"/>
    <col min="7" max="7" width="11.7109375" style="0" bestFit="1" customWidth="1"/>
    <col min="8" max="8" width="12.421875" style="0" bestFit="1" customWidth="1"/>
    <col min="9" max="9" width="11.421875" style="0" bestFit="1" customWidth="1"/>
    <col min="10" max="10" width="9.28125" style="0" bestFit="1" customWidth="1"/>
    <col min="11" max="11" width="5.421875" style="0" customWidth="1"/>
    <col min="12" max="12" width="2.7109375" style="0" customWidth="1"/>
    <col min="13" max="13" width="13.00390625" style="0" customWidth="1"/>
    <col min="14" max="14" width="11.421875" style="0" customWidth="1"/>
    <col min="15" max="15" width="12.8515625" style="0" customWidth="1"/>
    <col min="16" max="16" width="13.140625" style="0" bestFit="1" customWidth="1"/>
  </cols>
  <sheetData>
    <row r="1" spans="1:13" ht="17.25">
      <c r="A1" s="43" t="s">
        <v>34</v>
      </c>
      <c r="M1" s="43" t="s">
        <v>32</v>
      </c>
    </row>
    <row r="2" spans="1:13" ht="18" thickBot="1">
      <c r="A2" s="67" t="s">
        <v>63</v>
      </c>
      <c r="M2" s="43"/>
    </row>
    <row r="3" spans="1:9" ht="18" thickBot="1">
      <c r="A3" s="14"/>
      <c r="B3" s="12" t="s">
        <v>39</v>
      </c>
      <c r="C3" s="12" t="s">
        <v>40</v>
      </c>
      <c r="D3" s="12" t="s">
        <v>38</v>
      </c>
      <c r="E3" s="12" t="s">
        <v>41</v>
      </c>
      <c r="F3" s="12" t="s">
        <v>42</v>
      </c>
      <c r="G3" s="12" t="s">
        <v>44</v>
      </c>
      <c r="H3" s="12" t="s">
        <v>43</v>
      </c>
      <c r="I3" s="10" t="s">
        <v>45</v>
      </c>
    </row>
    <row r="4" spans="1:16" ht="13.5" thickBot="1">
      <c r="A4" s="15" t="s">
        <v>18</v>
      </c>
      <c r="B4" s="13" t="s">
        <v>19</v>
      </c>
      <c r="C4" s="13" t="s">
        <v>20</v>
      </c>
      <c r="D4" s="13" t="s">
        <v>21</v>
      </c>
      <c r="E4" s="13" t="s">
        <v>35</v>
      </c>
      <c r="F4" s="13" t="s">
        <v>22</v>
      </c>
      <c r="G4" s="13" t="s">
        <v>23</v>
      </c>
      <c r="H4" s="13" t="s">
        <v>24</v>
      </c>
      <c r="I4" s="11" t="s">
        <v>25</v>
      </c>
      <c r="J4" s="5" t="s">
        <v>26</v>
      </c>
      <c r="K4" s="5" t="s">
        <v>37</v>
      </c>
      <c r="M4" s="2" t="s">
        <v>46</v>
      </c>
      <c r="N4" s="3" t="s">
        <v>47</v>
      </c>
      <c r="O4" s="3" t="s">
        <v>48</v>
      </c>
      <c r="P4" s="4" t="s">
        <v>49</v>
      </c>
    </row>
    <row r="5" spans="1:16" ht="12.75">
      <c r="A5" s="69">
        <v>0</v>
      </c>
      <c r="B5" s="70">
        <v>0</v>
      </c>
      <c r="C5" s="70">
        <v>0</v>
      </c>
      <c r="D5" s="70">
        <v>80</v>
      </c>
      <c r="E5" s="70">
        <v>0</v>
      </c>
      <c r="F5" s="70">
        <v>1000</v>
      </c>
      <c r="G5" s="70">
        <v>0</v>
      </c>
      <c r="H5" s="70">
        <v>0</v>
      </c>
      <c r="I5" s="72">
        <v>0</v>
      </c>
      <c r="J5" s="71"/>
      <c r="K5" s="71"/>
      <c r="M5" s="44"/>
      <c r="N5" s="45"/>
      <c r="O5" s="45"/>
      <c r="P5" s="46"/>
    </row>
    <row r="6" spans="1:16" ht="12.75">
      <c r="A6" s="28">
        <v>1</v>
      </c>
      <c r="B6" s="29">
        <v>0</v>
      </c>
      <c r="C6" s="29">
        <v>15.416666666666647</v>
      </c>
      <c r="D6" s="29">
        <v>64.58333333333333</v>
      </c>
      <c r="E6" s="29">
        <v>0</v>
      </c>
      <c r="F6" s="29">
        <v>1983.3333333333323</v>
      </c>
      <c r="G6" s="29">
        <v>0</v>
      </c>
      <c r="H6" s="29">
        <v>0</v>
      </c>
      <c r="I6" s="29">
        <v>2583.333333333333</v>
      </c>
      <c r="J6" s="73">
        <f>'Demand and Costs'!B5</f>
        <v>1600</v>
      </c>
      <c r="K6" s="30">
        <v>40</v>
      </c>
      <c r="M6" s="21">
        <f aca="true" t="shared" si="0" ref="M6:M11">D6-D5-B6+C6</f>
        <v>-2.4868995751603507E-14</v>
      </c>
      <c r="N6" s="22">
        <f aca="true" t="shared" si="1" ref="N6:N11">40*D6+(E6/4)-I6</f>
        <v>0</v>
      </c>
      <c r="O6" s="22">
        <f aca="true" t="shared" si="2" ref="O6:O11">+F5-G5+I6+H6-J6-F6+G6</f>
        <v>6.821210263296962E-13</v>
      </c>
      <c r="P6" s="23">
        <f aca="true" t="shared" si="3" ref="P6:P11">-E6+10*D6</f>
        <v>645.8333333333333</v>
      </c>
    </row>
    <row r="7" spans="1:16" ht="12.75">
      <c r="A7" s="28">
        <v>2</v>
      </c>
      <c r="B7" s="29">
        <v>0</v>
      </c>
      <c r="C7" s="29">
        <v>0</v>
      </c>
      <c r="D7" s="29">
        <v>64.58333333333333</v>
      </c>
      <c r="E7" s="29">
        <v>0</v>
      </c>
      <c r="F7" s="29">
        <v>1566.666666666664</v>
      </c>
      <c r="G7" s="29">
        <v>0</v>
      </c>
      <c r="H7" s="29">
        <v>0</v>
      </c>
      <c r="I7" s="29">
        <v>2583.333333333334</v>
      </c>
      <c r="J7" s="73">
        <f>'Demand and Costs'!B6</f>
        <v>3000</v>
      </c>
      <c r="K7" s="30">
        <f>$K$6</f>
        <v>40</v>
      </c>
      <c r="M7" s="21">
        <f t="shared" si="0"/>
        <v>0</v>
      </c>
      <c r="N7" s="22">
        <f t="shared" si="1"/>
        <v>0</v>
      </c>
      <c r="O7" s="22">
        <f t="shared" si="2"/>
        <v>2.0463630789890885E-12</v>
      </c>
      <c r="P7" s="23">
        <f t="shared" si="3"/>
        <v>645.8333333333333</v>
      </c>
    </row>
    <row r="8" spans="1:16" ht="12.75">
      <c r="A8" s="28">
        <v>3</v>
      </c>
      <c r="B8" s="29">
        <v>0</v>
      </c>
      <c r="C8" s="29">
        <v>0</v>
      </c>
      <c r="D8" s="29">
        <v>64.58333333333333</v>
      </c>
      <c r="E8" s="29">
        <v>0</v>
      </c>
      <c r="F8" s="29">
        <v>949.9999999999991</v>
      </c>
      <c r="G8" s="29">
        <v>0</v>
      </c>
      <c r="H8" s="29">
        <v>0</v>
      </c>
      <c r="I8" s="29">
        <v>2583.333333333336</v>
      </c>
      <c r="J8" s="73">
        <f>'Demand and Costs'!B7</f>
        <v>3200</v>
      </c>
      <c r="K8" s="30">
        <f>$K$6</f>
        <v>40</v>
      </c>
      <c r="M8" s="21">
        <f t="shared" si="0"/>
        <v>0</v>
      </c>
      <c r="N8" s="22">
        <f t="shared" si="1"/>
        <v>0</v>
      </c>
      <c r="O8" s="22">
        <f t="shared" si="2"/>
        <v>9.094947017729282E-13</v>
      </c>
      <c r="P8" s="23">
        <f t="shared" si="3"/>
        <v>645.8333333333333</v>
      </c>
    </row>
    <row r="9" spans="1:16" ht="12.75">
      <c r="A9" s="28">
        <v>4</v>
      </c>
      <c r="B9" s="29">
        <v>0</v>
      </c>
      <c r="C9" s="29">
        <v>0</v>
      </c>
      <c r="D9" s="29">
        <v>64.58333333333331</v>
      </c>
      <c r="E9" s="29">
        <v>0</v>
      </c>
      <c r="F9" s="29">
        <v>0</v>
      </c>
      <c r="G9" s="29">
        <v>266.66666666666697</v>
      </c>
      <c r="H9" s="29">
        <v>0</v>
      </c>
      <c r="I9" s="29">
        <v>2583.333333333335</v>
      </c>
      <c r="J9" s="73">
        <f>'Demand and Costs'!B8</f>
        <v>3800</v>
      </c>
      <c r="K9" s="30">
        <f>$K$6</f>
        <v>40</v>
      </c>
      <c r="M9" s="21">
        <f t="shared" si="0"/>
        <v>-1.4210854715202004E-14</v>
      </c>
      <c r="N9" s="22">
        <f t="shared" si="1"/>
        <v>0</v>
      </c>
      <c r="O9" s="22">
        <f t="shared" si="2"/>
        <v>9.094947017729282E-13</v>
      </c>
      <c r="P9" s="23">
        <f t="shared" si="3"/>
        <v>645.8333333333331</v>
      </c>
    </row>
    <row r="10" spans="1:16" ht="12.75">
      <c r="A10" s="28">
        <v>5</v>
      </c>
      <c r="B10" s="29">
        <v>0</v>
      </c>
      <c r="C10" s="29">
        <v>0</v>
      </c>
      <c r="D10" s="29">
        <v>64.58333333333331</v>
      </c>
      <c r="E10" s="29">
        <v>0</v>
      </c>
      <c r="F10" s="29">
        <v>116.66666666666785</v>
      </c>
      <c r="G10" s="29">
        <v>0</v>
      </c>
      <c r="H10" s="29">
        <v>0</v>
      </c>
      <c r="I10" s="29">
        <v>2583.3333333333358</v>
      </c>
      <c r="J10" s="73">
        <f>'Demand and Costs'!B9</f>
        <v>2200</v>
      </c>
      <c r="K10" s="30">
        <f>$K$6</f>
        <v>40</v>
      </c>
      <c r="M10" s="21">
        <f t="shared" si="0"/>
        <v>0</v>
      </c>
      <c r="N10" s="22">
        <f t="shared" si="1"/>
        <v>0</v>
      </c>
      <c r="O10" s="22">
        <f t="shared" si="2"/>
        <v>9.379164112033322E-13</v>
      </c>
      <c r="P10" s="23">
        <f t="shared" si="3"/>
        <v>645.8333333333331</v>
      </c>
    </row>
    <row r="11" spans="1:16" ht="13.5" thickBot="1">
      <c r="A11" s="31">
        <v>6</v>
      </c>
      <c r="B11" s="32">
        <v>0</v>
      </c>
      <c r="C11" s="32">
        <v>0</v>
      </c>
      <c r="D11" s="32">
        <v>64.58333333333331</v>
      </c>
      <c r="E11" s="32">
        <v>0</v>
      </c>
      <c r="F11" s="32">
        <v>500</v>
      </c>
      <c r="G11" s="32">
        <v>0</v>
      </c>
      <c r="H11" s="32">
        <v>0</v>
      </c>
      <c r="I11" s="32">
        <v>2583.333333333332</v>
      </c>
      <c r="J11" s="74">
        <f>'Demand and Costs'!B10</f>
        <v>2200</v>
      </c>
      <c r="K11" s="33">
        <f>$K$6</f>
        <v>40</v>
      </c>
      <c r="M11" s="24">
        <f t="shared" si="0"/>
        <v>0</v>
      </c>
      <c r="N11" s="25">
        <f t="shared" si="1"/>
        <v>0</v>
      </c>
      <c r="O11" s="25">
        <f t="shared" si="2"/>
        <v>0</v>
      </c>
      <c r="P11" s="26">
        <f t="shared" si="3"/>
        <v>645.8333333333331</v>
      </c>
    </row>
    <row r="12" spans="5:10" ht="12.75">
      <c r="E12" s="34"/>
      <c r="F12" s="34"/>
      <c r="G12" s="34"/>
      <c r="H12" s="34"/>
      <c r="J12" s="37">
        <f>SUM(J6:J11)</f>
        <v>16000</v>
      </c>
    </row>
    <row r="13" spans="1:10" ht="18" thickBot="1">
      <c r="A13" s="43" t="s">
        <v>27</v>
      </c>
      <c r="F13" s="9"/>
      <c r="J13" s="8"/>
    </row>
    <row r="14" spans="1:9" ht="13.5" thickBot="1">
      <c r="A14" s="2" t="s">
        <v>18</v>
      </c>
      <c r="B14" s="3" t="s">
        <v>28</v>
      </c>
      <c r="C14" s="3" t="s">
        <v>29</v>
      </c>
      <c r="D14" s="3" t="s">
        <v>30</v>
      </c>
      <c r="E14" s="3" t="s">
        <v>35</v>
      </c>
      <c r="F14" s="3" t="s">
        <v>22</v>
      </c>
      <c r="G14" s="3" t="s">
        <v>23</v>
      </c>
      <c r="H14" s="3" t="s">
        <v>24</v>
      </c>
      <c r="I14" s="4" t="s">
        <v>33</v>
      </c>
    </row>
    <row r="15" spans="1:9" ht="12.75">
      <c r="A15" s="49">
        <v>1</v>
      </c>
      <c r="B15" s="50">
        <f>+'Demand and Costs'!$B$18*B6</f>
        <v>0</v>
      </c>
      <c r="C15" s="50">
        <f>+C6*'Demand and Costs'!$B$19</f>
        <v>7708.333333333323</v>
      </c>
      <c r="D15" s="50">
        <f>+D6*'Demand and Costs'!$B$21*8*20</f>
        <v>41333.33333333333</v>
      </c>
      <c r="E15" s="50">
        <f>+E6*'Demand and Costs'!$B$22</f>
        <v>0</v>
      </c>
      <c r="F15" s="50">
        <f>+F6*'Demand and Costs'!$B$16</f>
        <v>3966.6666666666647</v>
      </c>
      <c r="G15" s="50">
        <f>+G6*'Demand and Costs'!$B$17</f>
        <v>0</v>
      </c>
      <c r="H15" s="50">
        <f>+H6*'Demand and Costs'!$B$23</f>
        <v>0</v>
      </c>
      <c r="I15" s="51">
        <f>I6*'Demand and Costs'!$B$15</f>
        <v>25833.33333333333</v>
      </c>
    </row>
    <row r="16" spans="1:9" ht="12.75">
      <c r="A16" s="52">
        <v>2</v>
      </c>
      <c r="B16" s="53">
        <f>+'Demand and Costs'!$B$18*B7</f>
        <v>0</v>
      </c>
      <c r="C16" s="53">
        <f>+C7*'Demand and Costs'!$B$19</f>
        <v>0</v>
      </c>
      <c r="D16" s="53">
        <f>+D7*'Demand and Costs'!$B$21*8*20</f>
        <v>41333.33333333333</v>
      </c>
      <c r="E16" s="53">
        <f>+E7*'Demand and Costs'!$B$22</f>
        <v>0</v>
      </c>
      <c r="F16" s="53">
        <f>+F7*'Demand and Costs'!$B$16</f>
        <v>3133.333333333328</v>
      </c>
      <c r="G16" s="53">
        <f>+G7*'Demand and Costs'!$B$17</f>
        <v>0</v>
      </c>
      <c r="H16" s="53">
        <f>+H7*'Demand and Costs'!$B$23</f>
        <v>0</v>
      </c>
      <c r="I16" s="54">
        <f>I7*'Demand and Costs'!$B$15</f>
        <v>25833.33333333334</v>
      </c>
    </row>
    <row r="17" spans="1:9" ht="12.75">
      <c r="A17" s="52">
        <v>3</v>
      </c>
      <c r="B17" s="53">
        <f>+'Demand and Costs'!$B$18*B8</f>
        <v>0</v>
      </c>
      <c r="C17" s="53">
        <f>+C8*'Demand and Costs'!$B$19</f>
        <v>0</v>
      </c>
      <c r="D17" s="53">
        <f>+D8*'Demand and Costs'!$B$21*8*20</f>
        <v>41333.33333333333</v>
      </c>
      <c r="E17" s="53">
        <f>+E8*'Demand and Costs'!$B$22</f>
        <v>0</v>
      </c>
      <c r="F17" s="53">
        <f>+F8*'Demand and Costs'!$B$16</f>
        <v>1899.9999999999982</v>
      </c>
      <c r="G17" s="53">
        <f>+G8*'Demand and Costs'!$B$17</f>
        <v>0</v>
      </c>
      <c r="H17" s="53">
        <f>+H8*'Demand and Costs'!$B$23</f>
        <v>0</v>
      </c>
      <c r="I17" s="54">
        <f>I8*'Demand and Costs'!$B$15</f>
        <v>25833.33333333336</v>
      </c>
    </row>
    <row r="18" spans="1:9" ht="12.75">
      <c r="A18" s="52">
        <v>4</v>
      </c>
      <c r="B18" s="53">
        <f>+'Demand and Costs'!$B$18*B9</f>
        <v>0</v>
      </c>
      <c r="C18" s="53">
        <f>+C9*'Demand and Costs'!$B$19</f>
        <v>0</v>
      </c>
      <c r="D18" s="53">
        <f>+D9*'Demand and Costs'!$B$21*8*20</f>
        <v>41333.33333333332</v>
      </c>
      <c r="E18" s="53">
        <f>+E9*'Demand and Costs'!$B$22</f>
        <v>0</v>
      </c>
      <c r="F18" s="53">
        <f>+F9*'Demand and Costs'!$B$16</f>
        <v>0</v>
      </c>
      <c r="G18" s="53">
        <f>+G9*'Demand and Costs'!$B$17</f>
        <v>1333.3333333333348</v>
      </c>
      <c r="H18" s="53">
        <f>+H9*'Demand and Costs'!$B$23</f>
        <v>0</v>
      </c>
      <c r="I18" s="54">
        <f>I9*'Demand and Costs'!$B$15</f>
        <v>25833.33333333335</v>
      </c>
    </row>
    <row r="19" spans="1:9" ht="12.75">
      <c r="A19" s="52">
        <v>5</v>
      </c>
      <c r="B19" s="53">
        <f>+'Demand and Costs'!$B$18*B10</f>
        <v>0</v>
      </c>
      <c r="C19" s="53">
        <f>+C10*'Demand and Costs'!$B$19</f>
        <v>0</v>
      </c>
      <c r="D19" s="53">
        <f>+D10*'Demand and Costs'!$B$21*8*20</f>
        <v>41333.33333333332</v>
      </c>
      <c r="E19" s="53">
        <f>+E10*'Demand and Costs'!$B$22</f>
        <v>0</v>
      </c>
      <c r="F19" s="53">
        <f>+F10*'Demand and Costs'!$B$16</f>
        <v>233.3333333333357</v>
      </c>
      <c r="G19" s="53">
        <f>+G10*'Demand and Costs'!$B$17</f>
        <v>0</v>
      </c>
      <c r="H19" s="53">
        <f>+H10*'Demand and Costs'!$B$23</f>
        <v>0</v>
      </c>
      <c r="I19" s="54">
        <f>I10*'Demand and Costs'!$B$15</f>
        <v>25833.333333333358</v>
      </c>
    </row>
    <row r="20" spans="1:9" ht="13.5" thickBot="1">
      <c r="A20" s="55">
        <v>6</v>
      </c>
      <c r="B20" s="56">
        <f>+'Demand and Costs'!$B$18*B11</f>
        <v>0</v>
      </c>
      <c r="C20" s="56">
        <f>+C11*'Demand and Costs'!$B$19</f>
        <v>0</v>
      </c>
      <c r="D20" s="56">
        <f>+D11*'Demand and Costs'!$B$21*8*20</f>
        <v>41333.33333333332</v>
      </c>
      <c r="E20" s="56">
        <f>+E11*'Demand and Costs'!B22</f>
        <v>0</v>
      </c>
      <c r="F20" s="56">
        <f>+F11*'Demand and Costs'!$B$16</f>
        <v>1000</v>
      </c>
      <c r="G20" s="56">
        <f>+G11*'Demand and Costs'!$B$17</f>
        <v>0</v>
      </c>
      <c r="H20" s="56">
        <f>+H11*'Demand and Costs'!$B$23</f>
        <v>0</v>
      </c>
      <c r="I20" s="57">
        <f>I11*'Demand and Costs'!$B$15</f>
        <v>25833.33333333332</v>
      </c>
    </row>
    <row r="21" spans="2:9" ht="12.75">
      <c r="B21" s="6"/>
      <c r="C21" s="6"/>
      <c r="D21" s="6"/>
      <c r="E21" s="6"/>
      <c r="F21" s="6"/>
      <c r="G21" s="6"/>
      <c r="H21" s="6"/>
      <c r="I21" s="6"/>
    </row>
    <row r="22" spans="2:9" ht="13.5" thickBot="1">
      <c r="B22" s="6"/>
      <c r="C22" s="6"/>
      <c r="D22" s="6"/>
      <c r="E22" s="6"/>
      <c r="F22" s="6"/>
      <c r="G22" s="6"/>
      <c r="H22" s="6"/>
      <c r="I22" s="6"/>
    </row>
    <row r="23" spans="1:7" s="58" customFormat="1" ht="13.5" thickBot="1">
      <c r="A23" s="1" t="s">
        <v>31</v>
      </c>
      <c r="B23" s="48"/>
      <c r="C23" s="47">
        <f>+SUM(B15:I20)</f>
        <v>422274.99999999994</v>
      </c>
      <c r="D23" s="48"/>
      <c r="E23" s="48"/>
      <c r="F23" s="48"/>
      <c r="G23" s="48"/>
    </row>
    <row r="24" ht="3.75" customHeight="1"/>
    <row r="25" spans="1:3" ht="12.75">
      <c r="A25" s="1" t="s">
        <v>36</v>
      </c>
      <c r="B25" s="1"/>
      <c r="C25" s="35">
        <f>SUMPRODUCT(J6:J11,K6:K11)</f>
        <v>640000</v>
      </c>
    </row>
    <row r="26" spans="1:3" ht="12.75">
      <c r="A26" s="1" t="s">
        <v>50</v>
      </c>
      <c r="C26" s="36">
        <f>C25-C23</f>
        <v>217725.00000000006</v>
      </c>
    </row>
    <row r="27" spans="1:3" ht="12.75">
      <c r="A27" s="1"/>
      <c r="C27" s="36"/>
    </row>
  </sheetData>
  <sheetProtection/>
  <printOptions/>
  <pageMargins left="0.75" right="0.75" top="1" bottom="1" header="0.5" footer="0.5"/>
  <pageSetup fitToHeight="1" fitToWidth="1" horizontalDpi="300" verticalDpi="300" orientation="portrait" scale="76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27"/>
  <sheetViews>
    <sheetView showGridLines="0" zoomScale="120" zoomScaleNormal="120" zoomScalePageLayoutView="0" workbookViewId="0" topLeftCell="A1">
      <selection activeCell="J20" sqref="J20"/>
    </sheetView>
  </sheetViews>
  <sheetFormatPr defaultColWidth="9.140625" defaultRowHeight="12.75"/>
  <cols>
    <col min="1" max="1" width="9.28125" style="0" bestFit="1" customWidth="1"/>
    <col min="2" max="2" width="8.00390625" style="0" bestFit="1" customWidth="1"/>
    <col min="3" max="3" width="10.28125" style="0" bestFit="1" customWidth="1"/>
    <col min="4" max="4" width="13.00390625" style="0" bestFit="1" customWidth="1"/>
    <col min="5" max="5" width="9.7109375" style="0" bestFit="1" customWidth="1"/>
    <col min="6" max="6" width="9.8515625" style="0" bestFit="1" customWidth="1"/>
    <col min="7" max="7" width="11.7109375" style="0" bestFit="1" customWidth="1"/>
    <col min="8" max="8" width="12.421875" style="0" bestFit="1" customWidth="1"/>
    <col min="9" max="9" width="11.421875" style="0" bestFit="1" customWidth="1"/>
    <col min="10" max="10" width="9.28125" style="0" bestFit="1" customWidth="1"/>
    <col min="11" max="11" width="5.421875" style="0" customWidth="1"/>
    <col min="12" max="12" width="2.7109375" style="0" customWidth="1"/>
    <col min="13" max="13" width="13.00390625" style="0" customWidth="1"/>
    <col min="14" max="14" width="11.421875" style="0" customWidth="1"/>
    <col min="15" max="15" width="12.8515625" style="0" customWidth="1"/>
    <col min="16" max="16" width="13.140625" style="0" bestFit="1" customWidth="1"/>
  </cols>
  <sheetData>
    <row r="1" spans="1:13" ht="17.25">
      <c r="A1" s="43" t="s">
        <v>34</v>
      </c>
      <c r="M1" s="43" t="s">
        <v>32</v>
      </c>
    </row>
    <row r="2" spans="1:13" ht="18" thickBot="1">
      <c r="A2" s="67" t="s">
        <v>59</v>
      </c>
      <c r="M2" s="43"/>
    </row>
    <row r="3" spans="1:9" ht="18" thickBot="1">
      <c r="A3" s="14"/>
      <c r="B3" s="12" t="s">
        <v>39</v>
      </c>
      <c r="C3" s="12" t="s">
        <v>40</v>
      </c>
      <c r="D3" s="12" t="s">
        <v>38</v>
      </c>
      <c r="E3" s="12" t="s">
        <v>41</v>
      </c>
      <c r="F3" s="12" t="s">
        <v>42</v>
      </c>
      <c r="G3" s="12" t="s">
        <v>44</v>
      </c>
      <c r="H3" s="12" t="s">
        <v>43</v>
      </c>
      <c r="I3" s="10" t="s">
        <v>45</v>
      </c>
    </row>
    <row r="4" spans="1:16" ht="13.5" thickBot="1">
      <c r="A4" s="15" t="s">
        <v>18</v>
      </c>
      <c r="B4" s="13" t="s">
        <v>19</v>
      </c>
      <c r="C4" s="13" t="s">
        <v>20</v>
      </c>
      <c r="D4" s="13" t="s">
        <v>21</v>
      </c>
      <c r="E4" s="13" t="s">
        <v>35</v>
      </c>
      <c r="F4" s="13" t="s">
        <v>22</v>
      </c>
      <c r="G4" s="13" t="s">
        <v>23</v>
      </c>
      <c r="H4" s="13" t="s">
        <v>24</v>
      </c>
      <c r="I4" s="11" t="s">
        <v>25</v>
      </c>
      <c r="J4" s="5" t="s">
        <v>26</v>
      </c>
      <c r="K4" s="5" t="s">
        <v>37</v>
      </c>
      <c r="M4" s="2" t="s">
        <v>51</v>
      </c>
      <c r="N4" s="3" t="s">
        <v>52</v>
      </c>
      <c r="O4" s="3" t="s">
        <v>53</v>
      </c>
      <c r="P4" s="4" t="s">
        <v>54</v>
      </c>
    </row>
    <row r="5" spans="1:16" ht="12.75">
      <c r="A5" s="69">
        <v>0</v>
      </c>
      <c r="B5" s="70">
        <v>0</v>
      </c>
      <c r="C5" s="70">
        <v>0</v>
      </c>
      <c r="D5" s="70">
        <v>80</v>
      </c>
      <c r="E5" s="70">
        <v>0</v>
      </c>
      <c r="F5" s="70">
        <v>1000</v>
      </c>
      <c r="G5" s="70">
        <v>0</v>
      </c>
      <c r="H5" s="70">
        <v>0</v>
      </c>
      <c r="I5" s="72">
        <v>0</v>
      </c>
      <c r="J5" s="71"/>
      <c r="K5" s="71"/>
      <c r="M5" s="44"/>
      <c r="N5" s="45"/>
      <c r="O5" s="45"/>
      <c r="P5" s="46"/>
    </row>
    <row r="6" spans="1:16" ht="12.75">
      <c r="A6" s="28">
        <v>1</v>
      </c>
      <c r="B6" s="29">
        <v>0</v>
      </c>
      <c r="C6" s="29">
        <v>15.41666666796277</v>
      </c>
      <c r="D6" s="29">
        <v>64.58333333203718</v>
      </c>
      <c r="E6" s="29">
        <v>0</v>
      </c>
      <c r="F6" s="29">
        <v>2583.333333281491</v>
      </c>
      <c r="G6" s="29">
        <v>0</v>
      </c>
      <c r="H6" s="29">
        <v>0</v>
      </c>
      <c r="I6" s="29">
        <v>2583.333333281491</v>
      </c>
      <c r="J6" s="59">
        <f>'Demand and Costs'!D5</f>
        <v>1000</v>
      </c>
      <c r="K6" s="30">
        <v>40</v>
      </c>
      <c r="M6" s="21">
        <f aca="true" t="shared" si="0" ref="M6:M11">D6-D5-B6+C6</f>
        <v>-4.440892098500626E-14</v>
      </c>
      <c r="N6" s="22">
        <f aca="true" t="shared" si="1" ref="N6:N11">40*D6+(E6/4)-I6</f>
        <v>-3.637978807091713E-12</v>
      </c>
      <c r="O6" s="22">
        <f aca="true" t="shared" si="2" ref="O6:O11">+F5-G5+I6+H6-J6-F6+G6</f>
        <v>0</v>
      </c>
      <c r="P6" s="23">
        <f aca="true" t="shared" si="3" ref="P6:P11">-E6+10*D6</f>
        <v>645.8333333203718</v>
      </c>
    </row>
    <row r="7" spans="1:16" ht="12.75">
      <c r="A7" s="28">
        <v>2</v>
      </c>
      <c r="B7" s="29">
        <v>0</v>
      </c>
      <c r="C7" s="29">
        <v>0</v>
      </c>
      <c r="D7" s="29">
        <v>64.58333333203718</v>
      </c>
      <c r="E7" s="29">
        <v>0</v>
      </c>
      <c r="F7" s="29">
        <v>2166.6666665629805</v>
      </c>
      <c r="G7" s="29">
        <v>0</v>
      </c>
      <c r="H7" s="29">
        <v>0</v>
      </c>
      <c r="I7" s="29">
        <v>2583.333333281492</v>
      </c>
      <c r="J7" s="59">
        <f>'Demand and Costs'!D6</f>
        <v>3000</v>
      </c>
      <c r="K7" s="30">
        <f>$K$6</f>
        <v>40</v>
      </c>
      <c r="M7" s="21">
        <f t="shared" si="0"/>
        <v>0</v>
      </c>
      <c r="N7" s="22">
        <f t="shared" si="1"/>
        <v>-4.547473508864641E-12</v>
      </c>
      <c r="O7" s="22">
        <f t="shared" si="2"/>
        <v>2.2737367544323206E-12</v>
      </c>
      <c r="P7" s="23">
        <f t="shared" si="3"/>
        <v>645.8333333203718</v>
      </c>
    </row>
    <row r="8" spans="1:16" ht="12.75">
      <c r="A8" s="28">
        <v>3</v>
      </c>
      <c r="B8" s="29">
        <v>0</v>
      </c>
      <c r="C8" s="29">
        <v>0</v>
      </c>
      <c r="D8" s="29">
        <v>64.58333333203718</v>
      </c>
      <c r="E8" s="29">
        <v>0</v>
      </c>
      <c r="F8" s="29">
        <v>950.0000001555251</v>
      </c>
      <c r="G8" s="29">
        <v>0</v>
      </c>
      <c r="H8" s="29">
        <v>0</v>
      </c>
      <c r="I8" s="29">
        <v>2583.33333328149</v>
      </c>
      <c r="J8" s="59">
        <f>'Demand and Costs'!D7</f>
        <v>3800</v>
      </c>
      <c r="K8" s="30">
        <f>$K$6</f>
        <v>40</v>
      </c>
      <c r="M8" s="21">
        <f t="shared" si="0"/>
        <v>0</v>
      </c>
      <c r="N8" s="22">
        <f t="shared" si="1"/>
        <v>0</v>
      </c>
      <c r="O8" s="22">
        <f t="shared" si="2"/>
        <v>-3.110541229034425E-07</v>
      </c>
      <c r="P8" s="23">
        <f t="shared" si="3"/>
        <v>645.8333333203718</v>
      </c>
    </row>
    <row r="9" spans="1:16" ht="12.75">
      <c r="A9" s="28">
        <v>4</v>
      </c>
      <c r="B9" s="29">
        <v>0</v>
      </c>
      <c r="C9" s="29">
        <v>0</v>
      </c>
      <c r="D9" s="29">
        <v>64.58333333203726</v>
      </c>
      <c r="E9" s="29">
        <v>0</v>
      </c>
      <c r="F9" s="29">
        <v>0</v>
      </c>
      <c r="G9" s="29">
        <v>1266.6666665629832</v>
      </c>
      <c r="H9" s="29">
        <v>0</v>
      </c>
      <c r="I9" s="29">
        <v>2583.3333332814923</v>
      </c>
      <c r="J9" s="59">
        <f>'Demand and Costs'!D8</f>
        <v>4800</v>
      </c>
      <c r="K9" s="30">
        <f>$K$6</f>
        <v>40</v>
      </c>
      <c r="M9" s="21">
        <f t="shared" si="0"/>
        <v>7.105427357601002E-14</v>
      </c>
      <c r="N9" s="22">
        <f t="shared" si="1"/>
        <v>0</v>
      </c>
      <c r="O9" s="22">
        <f t="shared" si="2"/>
        <v>0</v>
      </c>
      <c r="P9" s="23">
        <f t="shared" si="3"/>
        <v>645.8333333203725</v>
      </c>
    </row>
    <row r="10" spans="1:16" ht="12.75">
      <c r="A10" s="28">
        <v>5</v>
      </c>
      <c r="B10" s="29">
        <v>0</v>
      </c>
      <c r="C10" s="29">
        <v>0</v>
      </c>
      <c r="D10" s="29">
        <v>64.58333333203721</v>
      </c>
      <c r="E10" s="29">
        <v>0</v>
      </c>
      <c r="F10" s="29">
        <v>0</v>
      </c>
      <c r="G10" s="29">
        <v>683.3333332814902</v>
      </c>
      <c r="H10" s="29">
        <v>0</v>
      </c>
      <c r="I10" s="29">
        <v>2583.3333332814927</v>
      </c>
      <c r="J10" s="59">
        <f>'Demand and Costs'!D9</f>
        <v>2000</v>
      </c>
      <c r="K10" s="30">
        <f>$K$6</f>
        <v>40</v>
      </c>
      <c r="M10" s="21">
        <f t="shared" si="0"/>
        <v>-4.263256414560601E-14</v>
      </c>
      <c r="N10" s="22">
        <f t="shared" si="1"/>
        <v>-4.092726157978177E-12</v>
      </c>
      <c r="O10" s="22">
        <f t="shared" si="2"/>
        <v>0</v>
      </c>
      <c r="P10" s="23">
        <f t="shared" si="3"/>
        <v>645.8333333203722</v>
      </c>
    </row>
    <row r="11" spans="1:16" ht="13.5" thickBot="1">
      <c r="A11" s="31">
        <v>6</v>
      </c>
      <c r="B11" s="32">
        <v>0</v>
      </c>
      <c r="C11" s="32">
        <v>0</v>
      </c>
      <c r="D11" s="32">
        <v>64.58333333203724</v>
      </c>
      <c r="E11" s="32">
        <v>0</v>
      </c>
      <c r="F11" s="32">
        <v>500</v>
      </c>
      <c r="G11" s="32">
        <v>0</v>
      </c>
      <c r="H11" s="32">
        <v>0</v>
      </c>
      <c r="I11" s="32">
        <v>2583.3333332814896</v>
      </c>
      <c r="J11" s="60">
        <f>'Demand and Costs'!D10</f>
        <v>1400</v>
      </c>
      <c r="K11" s="33">
        <f>$K$6</f>
        <v>40</v>
      </c>
      <c r="M11" s="24">
        <f t="shared" si="0"/>
        <v>2.842170943040401E-14</v>
      </c>
      <c r="N11" s="25">
        <f t="shared" si="1"/>
        <v>0</v>
      </c>
      <c r="O11" s="25">
        <f t="shared" si="2"/>
        <v>-6.821210263296962E-13</v>
      </c>
      <c r="P11" s="26">
        <f t="shared" si="3"/>
        <v>645.8333333203724</v>
      </c>
    </row>
    <row r="12" spans="5:10" ht="12.75">
      <c r="E12" s="34"/>
      <c r="F12" s="34"/>
      <c r="G12" s="34"/>
      <c r="H12" s="34"/>
      <c r="J12" s="37">
        <f>SUM(J6:J11)</f>
        <v>16000</v>
      </c>
    </row>
    <row r="13" spans="1:10" ht="18" thickBot="1">
      <c r="A13" s="43" t="s">
        <v>27</v>
      </c>
      <c r="F13" s="9"/>
      <c r="J13" s="8"/>
    </row>
    <row r="14" spans="1:9" ht="13.5" thickBot="1">
      <c r="A14" s="2" t="s">
        <v>18</v>
      </c>
      <c r="B14" s="3" t="s">
        <v>28</v>
      </c>
      <c r="C14" s="3" t="s">
        <v>29</v>
      </c>
      <c r="D14" s="3" t="s">
        <v>30</v>
      </c>
      <c r="E14" s="3" t="s">
        <v>35</v>
      </c>
      <c r="F14" s="3" t="s">
        <v>22</v>
      </c>
      <c r="G14" s="3" t="s">
        <v>23</v>
      </c>
      <c r="H14" s="3" t="s">
        <v>24</v>
      </c>
      <c r="I14" s="4" t="s">
        <v>33</v>
      </c>
    </row>
    <row r="15" spans="1:9" ht="12.75">
      <c r="A15" s="49">
        <v>1</v>
      </c>
      <c r="B15" s="50">
        <f>+'Demand and Costs'!$B$18*B6</f>
        <v>0</v>
      </c>
      <c r="C15" s="50">
        <f>+C6*'Demand and Costs'!$B$19</f>
        <v>7708.333333981385</v>
      </c>
      <c r="D15" s="50">
        <f>+D6*'Demand and Costs'!$B$21*8*20</f>
        <v>41333.3333325038</v>
      </c>
      <c r="E15" s="50">
        <f>+E6*'Demand and Costs'!$B$22</f>
        <v>0</v>
      </c>
      <c r="F15" s="50">
        <f>+F6*'Demand and Costs'!$B$16</f>
        <v>5166.666666562982</v>
      </c>
      <c r="G15" s="50">
        <f>+G6*'Demand and Costs'!$B$17</f>
        <v>0</v>
      </c>
      <c r="H15" s="50">
        <f>+H6*'Demand and Costs'!$B$23</f>
        <v>0</v>
      </c>
      <c r="I15" s="51">
        <f>I6*'Demand and Costs'!$B$15</f>
        <v>25833.33333281491</v>
      </c>
    </row>
    <row r="16" spans="1:9" ht="12.75">
      <c r="A16" s="52">
        <v>2</v>
      </c>
      <c r="B16" s="53">
        <f>+'Demand and Costs'!$B$18*B7</f>
        <v>0</v>
      </c>
      <c r="C16" s="53">
        <f>+C7*'Demand and Costs'!$B$19</f>
        <v>0</v>
      </c>
      <c r="D16" s="53">
        <f>+D7*'Demand and Costs'!$B$21*8*20</f>
        <v>41333.3333325038</v>
      </c>
      <c r="E16" s="53">
        <f>+E7*'Demand and Costs'!$B$22</f>
        <v>0</v>
      </c>
      <c r="F16" s="53">
        <f>+F7*'Demand and Costs'!$B$16</f>
        <v>4333.333333125961</v>
      </c>
      <c r="G16" s="53">
        <f>+G7*'Demand and Costs'!$B$17</f>
        <v>0</v>
      </c>
      <c r="H16" s="53">
        <f>+H7*'Demand and Costs'!$B$23</f>
        <v>0</v>
      </c>
      <c r="I16" s="54">
        <f>I7*'Demand and Costs'!$B$15</f>
        <v>25833.333332814917</v>
      </c>
    </row>
    <row r="17" spans="1:9" ht="12.75">
      <c r="A17" s="52">
        <v>3</v>
      </c>
      <c r="B17" s="53">
        <f>+'Demand and Costs'!$B$18*B8</f>
        <v>0</v>
      </c>
      <c r="C17" s="53">
        <f>+C8*'Demand and Costs'!$B$19</f>
        <v>0</v>
      </c>
      <c r="D17" s="53">
        <f>+D8*'Demand and Costs'!$B$21*8*20</f>
        <v>41333.3333325038</v>
      </c>
      <c r="E17" s="53">
        <f>+E8*'Demand and Costs'!$B$22</f>
        <v>0</v>
      </c>
      <c r="F17" s="53">
        <f>+F8*'Demand and Costs'!$B$16</f>
        <v>1900.0000003110501</v>
      </c>
      <c r="G17" s="53">
        <f>+G8*'Demand and Costs'!$B$17</f>
        <v>0</v>
      </c>
      <c r="H17" s="53">
        <f>+H8*'Demand and Costs'!$B$23</f>
        <v>0</v>
      </c>
      <c r="I17" s="54">
        <f>I8*'Demand and Costs'!$B$15</f>
        <v>25833.333332814902</v>
      </c>
    </row>
    <row r="18" spans="1:9" ht="12.75">
      <c r="A18" s="52">
        <v>4</v>
      </c>
      <c r="B18" s="53">
        <f>+'Demand and Costs'!$B$18*B9</f>
        <v>0</v>
      </c>
      <c r="C18" s="53">
        <f>+C9*'Demand and Costs'!$B$19</f>
        <v>0</v>
      </c>
      <c r="D18" s="53">
        <f>+D9*'Demand and Costs'!$B$21*8*20</f>
        <v>41333.33333250384</v>
      </c>
      <c r="E18" s="53">
        <f>+E9*'Demand and Costs'!$B$22</f>
        <v>0</v>
      </c>
      <c r="F18" s="53">
        <f>+F9*'Demand and Costs'!$B$16</f>
        <v>0</v>
      </c>
      <c r="G18" s="53">
        <f>+G9*'Demand and Costs'!$B$17</f>
        <v>6333.3333328149165</v>
      </c>
      <c r="H18" s="53">
        <f>+H9*'Demand and Costs'!$B$23</f>
        <v>0</v>
      </c>
      <c r="I18" s="54">
        <f>I9*'Demand and Costs'!$B$15</f>
        <v>25833.333332814924</v>
      </c>
    </row>
    <row r="19" spans="1:9" ht="12.75">
      <c r="A19" s="52">
        <v>5</v>
      </c>
      <c r="B19" s="53">
        <f>+'Demand and Costs'!$B$18*B10</f>
        <v>0</v>
      </c>
      <c r="C19" s="53">
        <f>+C10*'Demand and Costs'!$B$19</f>
        <v>0</v>
      </c>
      <c r="D19" s="53">
        <f>+D10*'Demand and Costs'!$B$21*8*20</f>
        <v>41333.33333250382</v>
      </c>
      <c r="E19" s="53">
        <f>+E10*'Demand and Costs'!$B$22</f>
        <v>0</v>
      </c>
      <c r="F19" s="53">
        <f>+F10*'Demand and Costs'!$B$16</f>
        <v>0</v>
      </c>
      <c r="G19" s="53">
        <f>+G10*'Demand and Costs'!$B$17</f>
        <v>3416.666666407451</v>
      </c>
      <c r="H19" s="53">
        <f>+H10*'Demand and Costs'!$B$23</f>
        <v>0</v>
      </c>
      <c r="I19" s="54">
        <f>I10*'Demand and Costs'!$B$15</f>
        <v>25833.333332814927</v>
      </c>
    </row>
    <row r="20" spans="1:9" ht="13.5" thickBot="1">
      <c r="A20" s="55">
        <v>6</v>
      </c>
      <c r="B20" s="56">
        <f>+'Demand and Costs'!$B$18*B11</f>
        <v>0</v>
      </c>
      <c r="C20" s="56">
        <f>+C11*'Demand and Costs'!$B$19</f>
        <v>0</v>
      </c>
      <c r="D20" s="56">
        <f>+D11*'Demand and Costs'!$B$21*8*20</f>
        <v>41333.33333250383</v>
      </c>
      <c r="E20" s="56">
        <f>+E11*'Demand and Costs'!B22</f>
        <v>0</v>
      </c>
      <c r="F20" s="56">
        <f>+F11*'Demand and Costs'!$B$16</f>
        <v>1000</v>
      </c>
      <c r="G20" s="56">
        <f>+G11*'Demand and Costs'!$B$17</f>
        <v>0</v>
      </c>
      <c r="H20" s="56">
        <f>+H11*'Demand and Costs'!$B$23</f>
        <v>0</v>
      </c>
      <c r="I20" s="57">
        <f>I11*'Demand and Costs'!$B$15</f>
        <v>25833.333332814895</v>
      </c>
    </row>
    <row r="21" spans="2:9" ht="12.75">
      <c r="B21" s="6"/>
      <c r="C21" s="6"/>
      <c r="D21" s="6"/>
      <c r="E21" s="6"/>
      <c r="F21" s="6"/>
      <c r="G21" s="6"/>
      <c r="H21" s="6"/>
      <c r="I21" s="6"/>
    </row>
    <row r="22" spans="2:9" ht="13.5" thickBot="1">
      <c r="B22" s="6"/>
      <c r="C22" s="6"/>
      <c r="D22" s="6"/>
      <c r="E22" s="6"/>
      <c r="F22" s="6"/>
      <c r="G22" s="6"/>
      <c r="H22" s="6"/>
      <c r="I22" s="6"/>
    </row>
    <row r="23" spans="1:7" s="58" customFormat="1" ht="13.5" thickBot="1">
      <c r="A23" s="1" t="s">
        <v>31</v>
      </c>
      <c r="B23" s="48"/>
      <c r="C23" s="47">
        <f>+SUM(B15:I20)</f>
        <v>432858.33332511614</v>
      </c>
      <c r="D23" s="48"/>
      <c r="E23" s="48"/>
      <c r="F23" s="48"/>
      <c r="G23" s="48"/>
    </row>
    <row r="24" ht="3.75" customHeight="1"/>
    <row r="25" spans="1:3" ht="12.75">
      <c r="A25" s="1" t="s">
        <v>36</v>
      </c>
      <c r="B25" s="1"/>
      <c r="C25" s="35">
        <f>SUMPRODUCT(J6:J11,K6:K11)</f>
        <v>640000</v>
      </c>
    </row>
    <row r="26" spans="1:3" ht="12.75">
      <c r="A26" s="1" t="s">
        <v>55</v>
      </c>
      <c r="C26" s="36">
        <f>C25-C23</f>
        <v>207141.66667488386</v>
      </c>
    </row>
    <row r="27" spans="1:3" ht="12.75">
      <c r="A27" s="1"/>
      <c r="C27" s="36"/>
    </row>
  </sheetData>
  <sheetProtection/>
  <printOptions/>
  <pageMargins left="0.75" right="0.75" top="1" bottom="1" header="0.5" footer="0.5"/>
  <pageSetup fitToHeight="1" fitToWidth="1" horizontalDpi="300" verticalDpi="300" orientation="portrait" scale="76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P27"/>
  <sheetViews>
    <sheetView showGridLines="0" zoomScale="120" zoomScaleNormal="120" zoomScalePageLayoutView="0" workbookViewId="0" topLeftCell="A7">
      <selection activeCell="A2" sqref="A2"/>
    </sheetView>
  </sheetViews>
  <sheetFormatPr defaultColWidth="9.140625" defaultRowHeight="12.75"/>
  <cols>
    <col min="1" max="1" width="9.28125" style="0" bestFit="1" customWidth="1"/>
    <col min="2" max="2" width="8.00390625" style="0" bestFit="1" customWidth="1"/>
    <col min="3" max="3" width="10.28125" style="0" bestFit="1" customWidth="1"/>
    <col min="4" max="4" width="13.00390625" style="0" bestFit="1" customWidth="1"/>
    <col min="5" max="5" width="9.7109375" style="0" bestFit="1" customWidth="1"/>
    <col min="6" max="6" width="9.8515625" style="0" bestFit="1" customWidth="1"/>
    <col min="7" max="7" width="11.7109375" style="0" bestFit="1" customWidth="1"/>
    <col min="8" max="8" width="12.421875" style="0" bestFit="1" customWidth="1"/>
    <col min="9" max="9" width="11.421875" style="0" bestFit="1" customWidth="1"/>
    <col min="10" max="10" width="9.28125" style="0" bestFit="1" customWidth="1"/>
    <col min="11" max="11" width="5.421875" style="0" customWidth="1"/>
    <col min="12" max="12" width="2.7109375" style="0" customWidth="1"/>
    <col min="13" max="13" width="13.00390625" style="0" customWidth="1"/>
    <col min="14" max="14" width="11.421875" style="0" customWidth="1"/>
    <col min="15" max="15" width="12.8515625" style="0" customWidth="1"/>
    <col min="16" max="16" width="13.140625" style="0" bestFit="1" customWidth="1"/>
  </cols>
  <sheetData>
    <row r="1" spans="1:13" ht="17.25">
      <c r="A1" s="43" t="s">
        <v>34</v>
      </c>
      <c r="M1" s="43" t="s">
        <v>32</v>
      </c>
    </row>
    <row r="2" spans="1:13" ht="18" thickBot="1">
      <c r="A2" s="67" t="s">
        <v>64</v>
      </c>
      <c r="M2" s="43"/>
    </row>
    <row r="3" spans="1:9" ht="18" thickBot="1">
      <c r="A3" s="14"/>
      <c r="B3" s="12" t="s">
        <v>39</v>
      </c>
      <c r="C3" s="12" t="s">
        <v>40</v>
      </c>
      <c r="D3" s="12" t="s">
        <v>38</v>
      </c>
      <c r="E3" s="12" t="s">
        <v>41</v>
      </c>
      <c r="F3" s="12" t="s">
        <v>42</v>
      </c>
      <c r="G3" s="12" t="s">
        <v>44</v>
      </c>
      <c r="H3" s="12" t="s">
        <v>43</v>
      </c>
      <c r="I3" s="10" t="s">
        <v>45</v>
      </c>
    </row>
    <row r="4" spans="1:16" ht="13.5" thickBot="1">
      <c r="A4" s="15" t="s">
        <v>18</v>
      </c>
      <c r="B4" s="13" t="s">
        <v>19</v>
      </c>
      <c r="C4" s="13" t="s">
        <v>20</v>
      </c>
      <c r="D4" s="13" t="s">
        <v>21</v>
      </c>
      <c r="E4" s="13" t="s">
        <v>35</v>
      </c>
      <c r="F4" s="13" t="s">
        <v>22</v>
      </c>
      <c r="G4" s="13" t="s">
        <v>23</v>
      </c>
      <c r="H4" s="13" t="s">
        <v>24</v>
      </c>
      <c r="I4" s="11" t="s">
        <v>25</v>
      </c>
      <c r="J4" s="5" t="s">
        <v>26</v>
      </c>
      <c r="K4" s="5" t="s">
        <v>37</v>
      </c>
      <c r="M4" s="2" t="s">
        <v>46</v>
      </c>
      <c r="N4" s="3" t="s">
        <v>47</v>
      </c>
      <c r="O4" s="3" t="s">
        <v>48</v>
      </c>
      <c r="P4" s="4" t="s">
        <v>49</v>
      </c>
    </row>
    <row r="5" spans="1:16" ht="12.75">
      <c r="A5" s="69">
        <v>0</v>
      </c>
      <c r="B5" s="70">
        <v>0</v>
      </c>
      <c r="C5" s="70">
        <v>0</v>
      </c>
      <c r="D5" s="70">
        <v>80</v>
      </c>
      <c r="E5" s="70">
        <v>0</v>
      </c>
      <c r="F5" s="70">
        <v>1000</v>
      </c>
      <c r="G5" s="70">
        <v>0</v>
      </c>
      <c r="H5" s="70">
        <v>0</v>
      </c>
      <c r="I5" s="72">
        <v>0</v>
      </c>
      <c r="J5" s="71"/>
      <c r="K5" s="71"/>
      <c r="M5" s="44"/>
      <c r="N5" s="45"/>
      <c r="O5" s="45"/>
      <c r="P5" s="46"/>
    </row>
    <row r="6" spans="1:16" ht="12.75">
      <c r="A6" s="28">
        <v>1</v>
      </c>
      <c r="B6" s="29">
        <v>0</v>
      </c>
      <c r="C6" s="29">
        <v>23.333333333333368</v>
      </c>
      <c r="D6" s="29">
        <v>56.66666666666663</v>
      </c>
      <c r="E6" s="29">
        <v>0</v>
      </c>
      <c r="F6" s="29">
        <v>1666.6666666666679</v>
      </c>
      <c r="G6" s="29">
        <v>0</v>
      </c>
      <c r="H6" s="29">
        <v>0</v>
      </c>
      <c r="I6" s="29">
        <v>2266.666666666668</v>
      </c>
      <c r="J6" s="73">
        <f>'Demand and Costs'!B5</f>
        <v>1600</v>
      </c>
      <c r="K6" s="30">
        <v>40</v>
      </c>
      <c r="M6" s="21">
        <f aca="true" t="shared" si="0" ref="M6:M11">D6-D5-B6+C6</f>
        <v>0</v>
      </c>
      <c r="N6" s="22">
        <f aca="true" t="shared" si="1" ref="N6:N11">40*D6+(E6/4)-I6</f>
        <v>0</v>
      </c>
      <c r="O6" s="22">
        <f aca="true" t="shared" si="2" ref="O6:O11">+F5-G5+I6+H6-J6-F6+G6</f>
        <v>0</v>
      </c>
      <c r="P6" s="23">
        <f aca="true" t="shared" si="3" ref="P6:P11">-E6+10*D6</f>
        <v>566.6666666666663</v>
      </c>
    </row>
    <row r="7" spans="1:16" ht="12.75">
      <c r="A7" s="28">
        <v>2</v>
      </c>
      <c r="B7" s="29">
        <v>0</v>
      </c>
      <c r="C7" s="29">
        <v>0</v>
      </c>
      <c r="D7" s="29">
        <v>56.66666666666663</v>
      </c>
      <c r="E7" s="29">
        <v>0</v>
      </c>
      <c r="F7" s="29">
        <v>933.3333333333331</v>
      </c>
      <c r="G7" s="29">
        <v>0</v>
      </c>
      <c r="H7" s="29">
        <v>0</v>
      </c>
      <c r="I7" s="29">
        <v>2266.666666666665</v>
      </c>
      <c r="J7" s="73">
        <f>'Demand and Costs'!B6</f>
        <v>3000</v>
      </c>
      <c r="K7" s="30">
        <f>$K$6</f>
        <v>40</v>
      </c>
      <c r="M7" s="21">
        <f t="shared" si="0"/>
        <v>0</v>
      </c>
      <c r="N7" s="22">
        <f t="shared" si="1"/>
        <v>0</v>
      </c>
      <c r="O7" s="22">
        <f t="shared" si="2"/>
        <v>-1.1368683772161603E-13</v>
      </c>
      <c r="P7" s="23">
        <f t="shared" si="3"/>
        <v>566.6666666666663</v>
      </c>
    </row>
    <row r="8" spans="1:16" ht="12.75">
      <c r="A8" s="28">
        <v>3</v>
      </c>
      <c r="B8" s="29">
        <v>0</v>
      </c>
      <c r="C8" s="29">
        <v>0</v>
      </c>
      <c r="D8" s="29">
        <v>56.66666666666663</v>
      </c>
      <c r="E8" s="29">
        <v>0</v>
      </c>
      <c r="F8" s="29">
        <v>0</v>
      </c>
      <c r="G8" s="29">
        <v>0</v>
      </c>
      <c r="H8" s="29">
        <v>0</v>
      </c>
      <c r="I8" s="29">
        <v>2266.6666666666665</v>
      </c>
      <c r="J8" s="73">
        <f>'Demand and Costs'!B7</f>
        <v>3200</v>
      </c>
      <c r="K8" s="30">
        <f>$K$6</f>
        <v>40</v>
      </c>
      <c r="M8" s="21">
        <f t="shared" si="0"/>
        <v>0</v>
      </c>
      <c r="N8" s="22">
        <f t="shared" si="1"/>
        <v>0</v>
      </c>
      <c r="O8" s="22">
        <f t="shared" si="2"/>
        <v>-4.547473508864641E-13</v>
      </c>
      <c r="P8" s="23">
        <f t="shared" si="3"/>
        <v>566.6666666666663</v>
      </c>
    </row>
    <row r="9" spans="1:16" ht="12.75">
      <c r="A9" s="28">
        <v>4</v>
      </c>
      <c r="B9" s="29">
        <v>0</v>
      </c>
      <c r="C9" s="29">
        <v>9.527532406022781E-07</v>
      </c>
      <c r="D9" s="29">
        <v>56.66666571391339</v>
      </c>
      <c r="E9" s="29">
        <v>0</v>
      </c>
      <c r="F9" s="29">
        <v>0</v>
      </c>
      <c r="G9" s="29">
        <v>66.66662855653621</v>
      </c>
      <c r="H9" s="29">
        <v>1466.666742886928</v>
      </c>
      <c r="I9" s="29">
        <v>2266.6666285565357</v>
      </c>
      <c r="J9" s="73">
        <f>'Demand and Costs'!B8</f>
        <v>3800</v>
      </c>
      <c r="K9" s="30">
        <f>$K$6</f>
        <v>40</v>
      </c>
      <c r="M9" s="21">
        <f t="shared" si="0"/>
        <v>7.443939416289973E-16</v>
      </c>
      <c r="N9" s="22">
        <f t="shared" si="1"/>
        <v>0</v>
      </c>
      <c r="O9" s="22">
        <f t="shared" si="2"/>
        <v>0</v>
      </c>
      <c r="P9" s="23">
        <f t="shared" si="3"/>
        <v>566.6666571391339</v>
      </c>
    </row>
    <row r="10" spans="1:16" ht="12.75">
      <c r="A10" s="28">
        <v>5</v>
      </c>
      <c r="B10" s="29">
        <v>0</v>
      </c>
      <c r="C10" s="29">
        <v>0</v>
      </c>
      <c r="D10" s="29">
        <v>56.66666571391339</v>
      </c>
      <c r="E10" s="29">
        <v>0</v>
      </c>
      <c r="F10" s="29">
        <v>0</v>
      </c>
      <c r="G10" s="29">
        <v>0</v>
      </c>
      <c r="H10" s="29">
        <v>0</v>
      </c>
      <c r="I10" s="29">
        <v>2266.666628556536</v>
      </c>
      <c r="J10" s="73">
        <f>'Demand and Costs'!B9</f>
        <v>2200</v>
      </c>
      <c r="K10" s="30">
        <f>$K$6</f>
        <v>40</v>
      </c>
      <c r="M10" s="21">
        <f t="shared" si="0"/>
        <v>0</v>
      </c>
      <c r="N10" s="22">
        <f t="shared" si="1"/>
        <v>0</v>
      </c>
      <c r="O10" s="22">
        <f t="shared" si="2"/>
        <v>0</v>
      </c>
      <c r="P10" s="23">
        <f t="shared" si="3"/>
        <v>566.6666571391339</v>
      </c>
    </row>
    <row r="11" spans="1:16" ht="13.5" thickBot="1">
      <c r="A11" s="31">
        <v>6</v>
      </c>
      <c r="B11" s="32">
        <v>0</v>
      </c>
      <c r="C11" s="32">
        <v>0</v>
      </c>
      <c r="D11" s="32">
        <v>56.66666571391339</v>
      </c>
      <c r="E11" s="32">
        <v>0</v>
      </c>
      <c r="F11" s="32">
        <v>500</v>
      </c>
      <c r="G11" s="32">
        <v>0</v>
      </c>
      <c r="H11" s="32">
        <v>433.3333714434636</v>
      </c>
      <c r="I11" s="32">
        <v>2266.6666285565366</v>
      </c>
      <c r="J11" s="74">
        <f>'Demand and Costs'!B10</f>
        <v>2200</v>
      </c>
      <c r="K11" s="33">
        <f>$K$6</f>
        <v>40</v>
      </c>
      <c r="M11" s="24">
        <f t="shared" si="0"/>
        <v>0</v>
      </c>
      <c r="N11" s="25">
        <f t="shared" si="1"/>
        <v>0</v>
      </c>
      <c r="O11" s="25">
        <f t="shared" si="2"/>
        <v>0</v>
      </c>
      <c r="P11" s="26">
        <f t="shared" si="3"/>
        <v>566.6666571391339</v>
      </c>
    </row>
    <row r="12" spans="5:10" ht="12.75">
      <c r="E12" s="34"/>
      <c r="F12" s="34"/>
      <c r="G12" s="34"/>
      <c r="H12" s="34"/>
      <c r="J12" s="37">
        <f>SUM(J6:J11)</f>
        <v>16000</v>
      </c>
    </row>
    <row r="13" spans="1:10" ht="18" thickBot="1">
      <c r="A13" s="43" t="s">
        <v>27</v>
      </c>
      <c r="F13" s="9"/>
      <c r="J13" s="8"/>
    </row>
    <row r="14" spans="1:9" ht="13.5" thickBot="1">
      <c r="A14" s="2" t="s">
        <v>18</v>
      </c>
      <c r="B14" s="3" t="s">
        <v>28</v>
      </c>
      <c r="C14" s="3" t="s">
        <v>29</v>
      </c>
      <c r="D14" s="3" t="s">
        <v>30</v>
      </c>
      <c r="E14" s="3" t="s">
        <v>35</v>
      </c>
      <c r="F14" s="3" t="s">
        <v>22</v>
      </c>
      <c r="G14" s="3" t="s">
        <v>23</v>
      </c>
      <c r="H14" s="3" t="s">
        <v>24</v>
      </c>
      <c r="I14" s="4" t="s">
        <v>33</v>
      </c>
    </row>
    <row r="15" spans="1:9" ht="12.75">
      <c r="A15" s="49">
        <v>1</v>
      </c>
      <c r="B15" s="50">
        <f>+'Demand and Costs'!$B$18*B6</f>
        <v>0</v>
      </c>
      <c r="C15" s="50">
        <f>+C6*'Demand and Costs'!$B$19</f>
        <v>11666.666666666684</v>
      </c>
      <c r="D15" s="50">
        <f>+D6*'Demand and Costs'!$B$21*8*20</f>
        <v>36266.66666666664</v>
      </c>
      <c r="E15" s="50">
        <f>+E6*'Demand and Costs'!$B$22</f>
        <v>0</v>
      </c>
      <c r="F15" s="50">
        <f>+F6*'Demand and Costs'!$B$16</f>
        <v>3333.3333333333358</v>
      </c>
      <c r="G15" s="50">
        <f>+G6*'Demand and Costs'!$B$17</f>
        <v>0</v>
      </c>
      <c r="H15" s="50">
        <f>+H6*'Demand and Costs'!$B$23</f>
        <v>0</v>
      </c>
      <c r="I15" s="51">
        <f>I6*'Demand and Costs'!$B$15</f>
        <v>22666.66666666668</v>
      </c>
    </row>
    <row r="16" spans="1:9" ht="12.75">
      <c r="A16" s="52">
        <v>2</v>
      </c>
      <c r="B16" s="53">
        <f>+'Demand and Costs'!$B$18*B7</f>
        <v>0</v>
      </c>
      <c r="C16" s="53">
        <f>+C7*'Demand and Costs'!$B$19</f>
        <v>0</v>
      </c>
      <c r="D16" s="53">
        <f>+D7*'Demand and Costs'!$B$21*8*20</f>
        <v>36266.66666666664</v>
      </c>
      <c r="E16" s="53">
        <f>+E7*'Demand and Costs'!$B$22</f>
        <v>0</v>
      </c>
      <c r="F16" s="53">
        <f>+F7*'Demand and Costs'!$B$16</f>
        <v>1866.6666666666663</v>
      </c>
      <c r="G16" s="53">
        <f>+G7*'Demand and Costs'!$B$17</f>
        <v>0</v>
      </c>
      <c r="H16" s="53">
        <f>+H7*'Demand and Costs'!$B$23</f>
        <v>0</v>
      </c>
      <c r="I16" s="54">
        <f>I7*'Demand and Costs'!$B$15</f>
        <v>22666.66666666665</v>
      </c>
    </row>
    <row r="17" spans="1:9" ht="12.75">
      <c r="A17" s="52">
        <v>3</v>
      </c>
      <c r="B17" s="53">
        <f>+'Demand and Costs'!$B$18*B8</f>
        <v>0</v>
      </c>
      <c r="C17" s="53">
        <f>+C8*'Demand and Costs'!$B$19</f>
        <v>0</v>
      </c>
      <c r="D17" s="53">
        <f>+D8*'Demand and Costs'!$B$21*8*20</f>
        <v>36266.66666666664</v>
      </c>
      <c r="E17" s="53">
        <f>+E8*'Demand and Costs'!$B$22</f>
        <v>0</v>
      </c>
      <c r="F17" s="53">
        <f>+F8*'Demand and Costs'!$B$16</f>
        <v>0</v>
      </c>
      <c r="G17" s="53">
        <f>+G8*'Demand and Costs'!$B$17</f>
        <v>0</v>
      </c>
      <c r="H17" s="53">
        <f>+H8*'Demand and Costs'!$B$23</f>
        <v>0</v>
      </c>
      <c r="I17" s="54">
        <f>I8*'Demand and Costs'!$B$15</f>
        <v>22666.666666666664</v>
      </c>
    </row>
    <row r="18" spans="1:9" ht="12.75">
      <c r="A18" s="52">
        <v>4</v>
      </c>
      <c r="B18" s="53">
        <f>+'Demand and Costs'!$B$18*B9</f>
        <v>0</v>
      </c>
      <c r="C18" s="53">
        <f>+C9*'Demand and Costs'!$B$19</f>
        <v>0.00047637662030113905</v>
      </c>
      <c r="D18" s="53">
        <f>+D9*'Demand and Costs'!$B$21*8*20</f>
        <v>36266.66605690457</v>
      </c>
      <c r="E18" s="53">
        <f>+E9*'Demand and Costs'!$B$22</f>
        <v>0</v>
      </c>
      <c r="F18" s="53">
        <f>+F9*'Demand and Costs'!$B$16</f>
        <v>0</v>
      </c>
      <c r="G18" s="53">
        <f>+G9*'Demand and Costs'!$B$17</f>
        <v>333.3331427826811</v>
      </c>
      <c r="H18" s="53">
        <f>+H9*'Demand and Costs'!$B$23</f>
        <v>44000.002286607836</v>
      </c>
      <c r="I18" s="54">
        <f>I9*'Demand and Costs'!$B$15</f>
        <v>22666.666285565356</v>
      </c>
    </row>
    <row r="19" spans="1:9" ht="12.75">
      <c r="A19" s="52">
        <v>5</v>
      </c>
      <c r="B19" s="53">
        <f>+'Demand and Costs'!$B$18*B10</f>
        <v>0</v>
      </c>
      <c r="C19" s="53">
        <f>+C10*'Demand and Costs'!$B$19</f>
        <v>0</v>
      </c>
      <c r="D19" s="53">
        <f>+D10*'Demand and Costs'!$B$21*8*20</f>
        <v>36266.66605690457</v>
      </c>
      <c r="E19" s="53">
        <f>+E10*'Demand and Costs'!$B$22</f>
        <v>0</v>
      </c>
      <c r="F19" s="53">
        <f>+F10*'Demand and Costs'!$B$16</f>
        <v>0</v>
      </c>
      <c r="G19" s="53">
        <f>+G10*'Demand and Costs'!$B$17</f>
        <v>0</v>
      </c>
      <c r="H19" s="53">
        <f>+H10*'Demand and Costs'!$B$23</f>
        <v>0</v>
      </c>
      <c r="I19" s="54">
        <f>I10*'Demand and Costs'!$B$15</f>
        <v>22666.666285565363</v>
      </c>
    </row>
    <row r="20" spans="1:9" ht="13.5" thickBot="1">
      <c r="A20" s="55">
        <v>6</v>
      </c>
      <c r="B20" s="56">
        <f>+'Demand and Costs'!$B$18*B11</f>
        <v>0</v>
      </c>
      <c r="C20" s="56">
        <f>+C11*'Demand and Costs'!$B$19</f>
        <v>0</v>
      </c>
      <c r="D20" s="56">
        <f>+D11*'Demand and Costs'!$B$21*8*20</f>
        <v>36266.66605690457</v>
      </c>
      <c r="E20" s="56">
        <f>+E11*'Demand and Costs'!B22</f>
        <v>0</v>
      </c>
      <c r="F20" s="56">
        <f>+F11*'Demand and Costs'!$B$16</f>
        <v>1000</v>
      </c>
      <c r="G20" s="56">
        <f>+G11*'Demand and Costs'!$B$17</f>
        <v>0</v>
      </c>
      <c r="H20" s="56">
        <f>+H11*'Demand and Costs'!$B$23</f>
        <v>13000.001143303907</v>
      </c>
      <c r="I20" s="57">
        <f>I11*'Demand and Costs'!$B$15</f>
        <v>22666.666285565367</v>
      </c>
    </row>
    <row r="21" spans="2:9" ht="12.75">
      <c r="B21" s="6"/>
      <c r="C21" s="6"/>
      <c r="D21" s="6"/>
      <c r="E21" s="6"/>
      <c r="F21" s="6"/>
      <c r="G21" s="6"/>
      <c r="H21" s="6"/>
      <c r="I21" s="6"/>
    </row>
    <row r="22" spans="2:9" ht="13.5" thickBot="1">
      <c r="B22" s="6"/>
      <c r="C22" s="6"/>
      <c r="D22" s="6"/>
      <c r="E22" s="6"/>
      <c r="F22" s="6"/>
      <c r="G22" s="6"/>
      <c r="H22" s="6"/>
      <c r="I22" s="6"/>
    </row>
    <row r="23" spans="1:7" s="58" customFormat="1" ht="13.5" thickBot="1">
      <c r="A23" s="1" t="s">
        <v>31</v>
      </c>
      <c r="B23" s="48"/>
      <c r="C23" s="47">
        <f>+SUM(B15:I20)</f>
        <v>428800.00074314745</v>
      </c>
      <c r="D23" s="48"/>
      <c r="E23" s="48"/>
      <c r="F23" s="48"/>
      <c r="G23" s="48"/>
    </row>
    <row r="24" ht="3.75" customHeight="1"/>
    <row r="25" spans="1:3" ht="12.75">
      <c r="A25" s="1" t="s">
        <v>36</v>
      </c>
      <c r="B25" s="1"/>
      <c r="C25" s="35">
        <f>SUMPRODUCT(J6:J11,K6:K11)</f>
        <v>640000</v>
      </c>
    </row>
    <row r="26" spans="1:3" ht="12.75">
      <c r="A26" s="1" t="s">
        <v>50</v>
      </c>
      <c r="C26" s="36">
        <f>C25-C23</f>
        <v>211199.99925685255</v>
      </c>
    </row>
    <row r="27" spans="1:3" ht="12.75">
      <c r="A27" s="1"/>
      <c r="C27" s="36"/>
    </row>
  </sheetData>
  <sheetProtection/>
  <printOptions/>
  <pageMargins left="0.75" right="0.75" top="1" bottom="1" header="0.5" footer="0.5"/>
  <pageSetup fitToHeight="1" fitToWidth="1" horizontalDpi="300" verticalDpi="300" orientation="portrait" scale="76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P27"/>
  <sheetViews>
    <sheetView showGridLines="0" zoomScale="120" zoomScaleNormal="120" zoomScalePageLayoutView="0" workbookViewId="0" topLeftCell="A8">
      <selection activeCell="K13" sqref="K13"/>
    </sheetView>
  </sheetViews>
  <sheetFormatPr defaultColWidth="9.140625" defaultRowHeight="12.75"/>
  <cols>
    <col min="1" max="1" width="9.28125" style="0" bestFit="1" customWidth="1"/>
    <col min="2" max="2" width="8.00390625" style="0" bestFit="1" customWidth="1"/>
    <col min="3" max="3" width="10.28125" style="0" bestFit="1" customWidth="1"/>
    <col min="4" max="4" width="13.00390625" style="0" bestFit="1" customWidth="1"/>
    <col min="5" max="5" width="9.7109375" style="0" bestFit="1" customWidth="1"/>
    <col min="6" max="6" width="9.8515625" style="0" bestFit="1" customWidth="1"/>
    <col min="7" max="7" width="11.7109375" style="0" bestFit="1" customWidth="1"/>
    <col min="8" max="8" width="12.421875" style="0" bestFit="1" customWidth="1"/>
    <col min="9" max="9" width="11.421875" style="0" bestFit="1" customWidth="1"/>
    <col min="10" max="10" width="9.28125" style="0" bestFit="1" customWidth="1"/>
    <col min="11" max="11" width="5.421875" style="0" customWidth="1"/>
    <col min="12" max="12" width="2.7109375" style="0" customWidth="1"/>
    <col min="13" max="13" width="13.00390625" style="0" customWidth="1"/>
    <col min="14" max="14" width="11.421875" style="0" customWidth="1"/>
    <col min="15" max="15" width="12.8515625" style="0" customWidth="1"/>
    <col min="16" max="16" width="13.140625" style="0" bestFit="1" customWidth="1"/>
  </cols>
  <sheetData>
    <row r="1" spans="1:13" ht="17.25">
      <c r="A1" s="43" t="s">
        <v>34</v>
      </c>
      <c r="M1" s="43" t="s">
        <v>32</v>
      </c>
    </row>
    <row r="2" spans="1:13" ht="18" thickBot="1">
      <c r="A2" s="67" t="s">
        <v>67</v>
      </c>
      <c r="M2" s="43"/>
    </row>
    <row r="3" spans="1:9" ht="18" thickBot="1">
      <c r="A3" s="14"/>
      <c r="B3" s="12" t="s">
        <v>39</v>
      </c>
      <c r="C3" s="12" t="s">
        <v>40</v>
      </c>
      <c r="D3" s="12" t="s">
        <v>38</v>
      </c>
      <c r="E3" s="12" t="s">
        <v>41</v>
      </c>
      <c r="F3" s="12" t="s">
        <v>42</v>
      </c>
      <c r="G3" s="12" t="s">
        <v>44</v>
      </c>
      <c r="H3" s="12" t="s">
        <v>43</v>
      </c>
      <c r="I3" s="10" t="s">
        <v>45</v>
      </c>
    </row>
    <row r="4" spans="1:16" ht="13.5" thickBot="1">
      <c r="A4" s="15" t="s">
        <v>18</v>
      </c>
      <c r="B4" s="13" t="s">
        <v>19</v>
      </c>
      <c r="C4" s="13" t="s">
        <v>20</v>
      </c>
      <c r="D4" s="13" t="s">
        <v>21</v>
      </c>
      <c r="E4" s="13" t="s">
        <v>35</v>
      </c>
      <c r="F4" s="13" t="s">
        <v>22</v>
      </c>
      <c r="G4" s="13" t="s">
        <v>23</v>
      </c>
      <c r="H4" s="13" t="s">
        <v>24</v>
      </c>
      <c r="I4" s="11" t="s">
        <v>25</v>
      </c>
      <c r="J4" s="5" t="s">
        <v>26</v>
      </c>
      <c r="K4" s="5" t="s">
        <v>37</v>
      </c>
      <c r="M4" s="2" t="s">
        <v>46</v>
      </c>
      <c r="N4" s="3" t="s">
        <v>47</v>
      </c>
      <c r="O4" s="3" t="s">
        <v>48</v>
      </c>
      <c r="P4" s="4" t="s">
        <v>49</v>
      </c>
    </row>
    <row r="5" spans="1:16" ht="12.75">
      <c r="A5" s="69">
        <v>0</v>
      </c>
      <c r="B5" s="70">
        <v>0</v>
      </c>
      <c r="C5" s="70">
        <v>0</v>
      </c>
      <c r="D5" s="70">
        <v>80</v>
      </c>
      <c r="E5" s="70">
        <v>0</v>
      </c>
      <c r="F5" s="70">
        <v>1000</v>
      </c>
      <c r="G5" s="70">
        <v>0</v>
      </c>
      <c r="H5" s="70">
        <v>0</v>
      </c>
      <c r="I5" s="72">
        <v>0</v>
      </c>
      <c r="J5" s="71"/>
      <c r="K5" s="71"/>
      <c r="M5" s="44"/>
      <c r="N5" s="45"/>
      <c r="O5" s="45"/>
      <c r="P5" s="46"/>
    </row>
    <row r="6" spans="1:16" ht="12.75">
      <c r="A6" s="28">
        <v>1</v>
      </c>
      <c r="B6" s="29">
        <v>0</v>
      </c>
      <c r="C6" s="29">
        <v>34.999999999999964</v>
      </c>
      <c r="D6" s="29">
        <v>45.00000000000003</v>
      </c>
      <c r="E6" s="29">
        <v>0</v>
      </c>
      <c r="F6" s="29">
        <v>1200</v>
      </c>
      <c r="G6" s="29">
        <v>0</v>
      </c>
      <c r="H6" s="29">
        <v>0</v>
      </c>
      <c r="I6" s="29">
        <v>1799.9999999999998</v>
      </c>
      <c r="J6" s="73">
        <f>'Demand and Costs'!B5</f>
        <v>1600</v>
      </c>
      <c r="K6" s="30">
        <v>40</v>
      </c>
      <c r="M6" s="21">
        <f aca="true" t="shared" si="0" ref="M6:M11">D6-D5-B6+C6</f>
        <v>0</v>
      </c>
      <c r="N6" s="22">
        <f aca="true" t="shared" si="1" ref="N6:N11">40*D6+(E6/4)-I6</f>
        <v>0</v>
      </c>
      <c r="O6" s="22">
        <f aca="true" t="shared" si="2" ref="O6:O11">+F5-G5+I6+H6-J6-F6+G6</f>
        <v>0</v>
      </c>
      <c r="P6" s="23">
        <f aca="true" t="shared" si="3" ref="P6:P11">-E6+10*D6</f>
        <v>450.0000000000003</v>
      </c>
    </row>
    <row r="7" spans="1:16" ht="12.75">
      <c r="A7" s="28">
        <v>2</v>
      </c>
      <c r="B7" s="29">
        <v>0</v>
      </c>
      <c r="C7" s="29">
        <v>0</v>
      </c>
      <c r="D7" s="29">
        <v>45.00000000000003</v>
      </c>
      <c r="E7" s="29">
        <v>0</v>
      </c>
      <c r="F7" s="29">
        <v>0</v>
      </c>
      <c r="G7" s="29">
        <v>0</v>
      </c>
      <c r="H7" s="29">
        <v>0</v>
      </c>
      <c r="I7" s="29">
        <v>1799.9999999999993</v>
      </c>
      <c r="J7" s="73">
        <f>'Demand and Costs'!B6</f>
        <v>3000</v>
      </c>
      <c r="K7" s="30">
        <f>$K$6</f>
        <v>40</v>
      </c>
      <c r="M7" s="21">
        <f t="shared" si="0"/>
        <v>0</v>
      </c>
      <c r="N7" s="22">
        <f t="shared" si="1"/>
        <v>1.8189894035458565E-12</v>
      </c>
      <c r="O7" s="22">
        <f t="shared" si="2"/>
        <v>-9.094947017729282E-13</v>
      </c>
      <c r="P7" s="23">
        <f t="shared" si="3"/>
        <v>450.0000000000003</v>
      </c>
    </row>
    <row r="8" spans="1:16" ht="12.75">
      <c r="A8" s="28">
        <v>3</v>
      </c>
      <c r="B8" s="29">
        <v>36.25000000922507</v>
      </c>
      <c r="C8" s="29">
        <v>0</v>
      </c>
      <c r="D8" s="29">
        <v>81.25000000922508</v>
      </c>
      <c r="E8" s="29">
        <v>0</v>
      </c>
      <c r="F8" s="29">
        <v>50.000000390084324</v>
      </c>
      <c r="G8" s="29">
        <v>0</v>
      </c>
      <c r="H8" s="29">
        <v>0</v>
      </c>
      <c r="I8" s="29">
        <v>3250.0000003900836</v>
      </c>
      <c r="J8" s="73">
        <f>'Demand and Costs'!B7</f>
        <v>3200</v>
      </c>
      <c r="K8" s="30">
        <f>$K$6</f>
        <v>40</v>
      </c>
      <c r="M8" s="21">
        <f t="shared" si="0"/>
        <v>-2.1316282072803006E-14</v>
      </c>
      <c r="N8" s="22">
        <f t="shared" si="1"/>
        <v>-2.1080722945043817E-08</v>
      </c>
      <c r="O8" s="22">
        <f t="shared" si="2"/>
        <v>-6.821210263296962E-13</v>
      </c>
      <c r="P8" s="23">
        <f t="shared" si="3"/>
        <v>812.5000000922507</v>
      </c>
    </row>
    <row r="9" spans="1:16" ht="12.75">
      <c r="A9" s="28">
        <v>4</v>
      </c>
      <c r="B9" s="29">
        <v>0</v>
      </c>
      <c r="C9" s="29">
        <v>0</v>
      </c>
      <c r="D9" s="29">
        <v>81.25000000922508</v>
      </c>
      <c r="E9" s="29">
        <v>0</v>
      </c>
      <c r="F9" s="29">
        <v>0</v>
      </c>
      <c r="G9" s="29">
        <v>499.9999992973088</v>
      </c>
      <c r="H9" s="29">
        <v>0</v>
      </c>
      <c r="I9" s="29">
        <v>3250.0000003126065</v>
      </c>
      <c r="J9" s="73">
        <f>'Demand and Costs'!B8</f>
        <v>3800</v>
      </c>
      <c r="K9" s="30">
        <f>$K$6</f>
        <v>40</v>
      </c>
      <c r="M9" s="21">
        <f t="shared" si="0"/>
        <v>0</v>
      </c>
      <c r="N9" s="22">
        <f t="shared" si="1"/>
        <v>5.639640221488662E-08</v>
      </c>
      <c r="O9" s="22">
        <f t="shared" si="2"/>
        <v>0</v>
      </c>
      <c r="P9" s="23">
        <f t="shared" si="3"/>
        <v>812.5000000922507</v>
      </c>
    </row>
    <row r="10" spans="1:16" ht="12.75">
      <c r="A10" s="28">
        <v>5</v>
      </c>
      <c r="B10" s="29">
        <v>0</v>
      </c>
      <c r="C10" s="29">
        <v>13.750000026792378</v>
      </c>
      <c r="D10" s="29">
        <v>67.49999998243271</v>
      </c>
      <c r="E10" s="29">
        <v>0</v>
      </c>
      <c r="F10" s="29">
        <v>0</v>
      </c>
      <c r="G10" s="29">
        <v>0</v>
      </c>
      <c r="H10" s="29">
        <v>0</v>
      </c>
      <c r="I10" s="29">
        <v>2699.999999297309</v>
      </c>
      <c r="J10" s="73">
        <f>'Demand and Costs'!B9</f>
        <v>2200</v>
      </c>
      <c r="K10" s="30">
        <f>$K$6</f>
        <v>40</v>
      </c>
      <c r="M10" s="21">
        <f t="shared" si="0"/>
        <v>1.4210854715202004E-14</v>
      </c>
      <c r="N10" s="22">
        <f t="shared" si="1"/>
        <v>0</v>
      </c>
      <c r="O10" s="22">
        <f t="shared" si="2"/>
        <v>0</v>
      </c>
      <c r="P10" s="23">
        <f t="shared" si="3"/>
        <v>674.9999998243271</v>
      </c>
    </row>
    <row r="11" spans="1:16" ht="13.5" thickBot="1">
      <c r="A11" s="31">
        <v>6</v>
      </c>
      <c r="B11" s="32">
        <v>0</v>
      </c>
      <c r="C11" s="32">
        <v>0</v>
      </c>
      <c r="D11" s="32">
        <v>67.49999998243271</v>
      </c>
      <c r="E11" s="32">
        <v>0</v>
      </c>
      <c r="F11" s="32">
        <v>500</v>
      </c>
      <c r="G11" s="32">
        <v>0</v>
      </c>
      <c r="H11" s="32">
        <v>0</v>
      </c>
      <c r="I11" s="32">
        <v>2699.9999992973057</v>
      </c>
      <c r="J11" s="74">
        <f>'Demand and Costs'!B10</f>
        <v>2200</v>
      </c>
      <c r="K11" s="33">
        <f>$K$6</f>
        <v>40</v>
      </c>
      <c r="M11" s="24">
        <f t="shared" si="0"/>
        <v>0</v>
      </c>
      <c r="N11" s="25">
        <f t="shared" si="1"/>
        <v>0</v>
      </c>
      <c r="O11" s="25">
        <f t="shared" si="2"/>
        <v>-7.026942512311507E-07</v>
      </c>
      <c r="P11" s="26">
        <f t="shared" si="3"/>
        <v>674.9999998243271</v>
      </c>
    </row>
    <row r="12" spans="5:10" ht="12.75">
      <c r="E12" s="34"/>
      <c r="F12" s="34"/>
      <c r="G12" s="34"/>
      <c r="H12" s="34"/>
      <c r="J12" s="37">
        <f>SUM(J6:J11)</f>
        <v>16000</v>
      </c>
    </row>
    <row r="13" spans="1:10" ht="18" thickBot="1">
      <c r="A13" s="43" t="s">
        <v>27</v>
      </c>
      <c r="F13" s="9"/>
      <c r="J13" s="8"/>
    </row>
    <row r="14" spans="1:9" ht="13.5" thickBot="1">
      <c r="A14" s="2" t="s">
        <v>18</v>
      </c>
      <c r="B14" s="3" t="s">
        <v>28</v>
      </c>
      <c r="C14" s="3" t="s">
        <v>29</v>
      </c>
      <c r="D14" s="3" t="s">
        <v>30</v>
      </c>
      <c r="E14" s="3" t="s">
        <v>35</v>
      </c>
      <c r="F14" s="3" t="s">
        <v>22</v>
      </c>
      <c r="G14" s="3" t="s">
        <v>23</v>
      </c>
      <c r="H14" s="3" t="s">
        <v>24</v>
      </c>
      <c r="I14" s="4" t="s">
        <v>33</v>
      </c>
    </row>
    <row r="15" spans="1:9" ht="12.75">
      <c r="A15" s="49">
        <v>1</v>
      </c>
      <c r="B15" s="50">
        <f>+'Demand and Costs'!$B$18*B6</f>
        <v>0</v>
      </c>
      <c r="C15" s="50">
        <f>+C6*'Demand and Costs'!$B$19</f>
        <v>17499.99999999998</v>
      </c>
      <c r="D15" s="50">
        <f>+D6*'Demand and Costs'!$B$21*8*20</f>
        <v>28800.00000000002</v>
      </c>
      <c r="E15" s="50">
        <f>+E6*'Demand and Costs'!$B$22</f>
        <v>0</v>
      </c>
      <c r="F15" s="50">
        <f>+F6*'Demand and Costs'!$B$16</f>
        <v>2400</v>
      </c>
      <c r="G15" s="50">
        <f>+G6*'Demand and Costs'!$B$17</f>
        <v>0</v>
      </c>
      <c r="H15" s="50">
        <f>+H6*'Demand and Costs'!$B$23</f>
        <v>0</v>
      </c>
      <c r="I15" s="51">
        <f>I6*'Demand and Costs'!$B$15</f>
        <v>17999.999999999996</v>
      </c>
    </row>
    <row r="16" spans="1:9" ht="12.75">
      <c r="A16" s="52">
        <v>2</v>
      </c>
      <c r="B16" s="53">
        <f>+'Demand and Costs'!$B$18*B7</f>
        <v>0</v>
      </c>
      <c r="C16" s="53">
        <f>+C7*'Demand and Costs'!$B$19</f>
        <v>0</v>
      </c>
      <c r="D16" s="53">
        <f>+D7*'Demand and Costs'!$B$21*8*20</f>
        <v>28800.00000000002</v>
      </c>
      <c r="E16" s="53">
        <f>+E7*'Demand and Costs'!$B$22</f>
        <v>0</v>
      </c>
      <c r="F16" s="53">
        <f>+F7*'Demand and Costs'!$B$16</f>
        <v>0</v>
      </c>
      <c r="G16" s="53">
        <f>+G7*'Demand and Costs'!$B$17</f>
        <v>0</v>
      </c>
      <c r="H16" s="53">
        <f>+H7*'Demand and Costs'!$B$23</f>
        <v>0</v>
      </c>
      <c r="I16" s="54">
        <f>I7*'Demand and Costs'!$B$15</f>
        <v>17999.999999999993</v>
      </c>
    </row>
    <row r="17" spans="1:9" ht="12.75">
      <c r="A17" s="52">
        <v>3</v>
      </c>
      <c r="B17" s="53">
        <f>+'Demand and Costs'!$B$18*B8</f>
        <v>10875.000002767521</v>
      </c>
      <c r="C17" s="53">
        <f>+C8*'Demand and Costs'!$B$19</f>
        <v>0</v>
      </c>
      <c r="D17" s="53">
        <f>+D8*'Demand and Costs'!$B$21*8*20</f>
        <v>52000.00000590405</v>
      </c>
      <c r="E17" s="53">
        <f>+E8*'Demand and Costs'!$B$22</f>
        <v>0</v>
      </c>
      <c r="F17" s="53">
        <f>+F8*'Demand and Costs'!$B$16</f>
        <v>100.00000078016865</v>
      </c>
      <c r="G17" s="53">
        <f>+G8*'Demand and Costs'!$B$17</f>
        <v>0</v>
      </c>
      <c r="H17" s="53">
        <f>+H8*'Demand and Costs'!$B$23</f>
        <v>0</v>
      </c>
      <c r="I17" s="54">
        <f>I8*'Demand and Costs'!$B$15</f>
        <v>32500.000003900837</v>
      </c>
    </row>
    <row r="18" spans="1:9" ht="12.75">
      <c r="A18" s="52">
        <v>4</v>
      </c>
      <c r="B18" s="53">
        <f>+'Demand and Costs'!$B$18*B9</f>
        <v>0</v>
      </c>
      <c r="C18" s="53">
        <f>+C9*'Demand and Costs'!$B$19</f>
        <v>0</v>
      </c>
      <c r="D18" s="53">
        <f>+D9*'Demand and Costs'!$B$21*8*20</f>
        <v>52000.00000590405</v>
      </c>
      <c r="E18" s="53">
        <f>+E9*'Demand and Costs'!$B$22</f>
        <v>0</v>
      </c>
      <c r="F18" s="53">
        <f>+F9*'Demand and Costs'!$B$16</f>
        <v>0</v>
      </c>
      <c r="G18" s="53">
        <f>+G9*'Demand and Costs'!$B$17</f>
        <v>2499.999996486544</v>
      </c>
      <c r="H18" s="53">
        <f>+H9*'Demand and Costs'!$B$23</f>
        <v>0</v>
      </c>
      <c r="I18" s="54">
        <f>I9*'Demand and Costs'!$B$15</f>
        <v>32500.000003126064</v>
      </c>
    </row>
    <row r="19" spans="1:9" ht="12.75">
      <c r="A19" s="52">
        <v>5</v>
      </c>
      <c r="B19" s="53">
        <f>+'Demand and Costs'!$B$18*B10</f>
        <v>0</v>
      </c>
      <c r="C19" s="53">
        <f>+C10*'Demand and Costs'!$B$19</f>
        <v>6875.000013396189</v>
      </c>
      <c r="D19" s="53">
        <f>+D10*'Demand and Costs'!$B$21*8*20</f>
        <v>43199.999988756936</v>
      </c>
      <c r="E19" s="53">
        <f>+E10*'Demand and Costs'!$B$22</f>
        <v>0</v>
      </c>
      <c r="F19" s="53">
        <f>+F10*'Demand and Costs'!$B$16</f>
        <v>0</v>
      </c>
      <c r="G19" s="53">
        <f>+G10*'Demand and Costs'!$B$17</f>
        <v>0</v>
      </c>
      <c r="H19" s="53">
        <f>+H10*'Demand and Costs'!$B$23</f>
        <v>0</v>
      </c>
      <c r="I19" s="54">
        <f>I10*'Demand and Costs'!$B$15</f>
        <v>26999.99999297309</v>
      </c>
    </row>
    <row r="20" spans="1:9" ht="13.5" thickBot="1">
      <c r="A20" s="55">
        <v>6</v>
      </c>
      <c r="B20" s="56">
        <f>+'Demand and Costs'!$B$18*B11</f>
        <v>0</v>
      </c>
      <c r="C20" s="56">
        <f>+C11*'Demand and Costs'!$B$19</f>
        <v>0</v>
      </c>
      <c r="D20" s="56">
        <f>+D11*'Demand and Costs'!$B$21*8*20</f>
        <v>43199.999988756936</v>
      </c>
      <c r="E20" s="56">
        <f>+E11*'Demand and Costs'!B22</f>
        <v>0</v>
      </c>
      <c r="F20" s="56">
        <f>+F11*'Demand and Costs'!$B$16</f>
        <v>1000</v>
      </c>
      <c r="G20" s="56">
        <f>+G11*'Demand and Costs'!$B$17</f>
        <v>0</v>
      </c>
      <c r="H20" s="56">
        <f>+H11*'Demand and Costs'!$B$23</f>
        <v>0</v>
      </c>
      <c r="I20" s="57">
        <f>I11*'Demand and Costs'!$B$15</f>
        <v>26999.99999297306</v>
      </c>
    </row>
    <row r="21" spans="2:9" ht="12.75">
      <c r="B21" s="6"/>
      <c r="C21" s="6"/>
      <c r="D21" s="6"/>
      <c r="E21" s="6"/>
      <c r="F21" s="6"/>
      <c r="G21" s="6"/>
      <c r="H21" s="6"/>
      <c r="I21" s="6"/>
    </row>
    <row r="22" spans="2:9" ht="13.5" thickBot="1">
      <c r="B22" s="6"/>
      <c r="C22" s="6"/>
      <c r="D22" s="6"/>
      <c r="E22" s="6"/>
      <c r="F22" s="6"/>
      <c r="G22" s="6"/>
      <c r="H22" s="6"/>
      <c r="I22" s="6"/>
    </row>
    <row r="23" spans="1:7" s="58" customFormat="1" ht="13.5" thickBot="1">
      <c r="A23" s="1" t="s">
        <v>31</v>
      </c>
      <c r="B23" s="48"/>
      <c r="C23" s="47">
        <f>+SUM(B15:I20)</f>
        <v>444249.99999572546</v>
      </c>
      <c r="D23" s="48"/>
      <c r="E23" s="48"/>
      <c r="F23" s="48"/>
      <c r="G23" s="48"/>
    </row>
    <row r="24" ht="3.75" customHeight="1"/>
    <row r="25" spans="1:3" ht="12.75">
      <c r="A25" s="1" t="s">
        <v>36</v>
      </c>
      <c r="B25" s="1"/>
      <c r="C25" s="35">
        <f>SUMPRODUCT(J6:J11,K6:K11)</f>
        <v>640000</v>
      </c>
    </row>
    <row r="26" spans="1:3" ht="12.75">
      <c r="A26" s="1" t="s">
        <v>50</v>
      </c>
      <c r="C26" s="36">
        <f>C25-C23</f>
        <v>195750.00000427454</v>
      </c>
    </row>
    <row r="27" spans="1:3" ht="12.75">
      <c r="A27" s="1"/>
      <c r="C27" s="36"/>
    </row>
  </sheetData>
  <sheetProtection/>
  <printOptions/>
  <pageMargins left="0.75" right="0.75" top="1" bottom="1" header="0.5" footer="0.5"/>
  <pageSetup fitToHeight="1" fitToWidth="1" horizontalDpi="300" verticalDpi="300" orientation="portrait" scale="76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P27"/>
  <sheetViews>
    <sheetView showGridLines="0" zoomScale="120" zoomScaleNormal="120" zoomScalePageLayoutView="0" workbookViewId="0" topLeftCell="A13">
      <selection activeCell="I24" sqref="I24"/>
    </sheetView>
  </sheetViews>
  <sheetFormatPr defaultColWidth="9.140625" defaultRowHeight="12.75"/>
  <cols>
    <col min="1" max="1" width="9.28125" style="0" bestFit="1" customWidth="1"/>
    <col min="2" max="2" width="8.00390625" style="0" bestFit="1" customWidth="1"/>
    <col min="3" max="3" width="10.28125" style="0" bestFit="1" customWidth="1"/>
    <col min="4" max="4" width="13.00390625" style="0" bestFit="1" customWidth="1"/>
    <col min="5" max="5" width="9.7109375" style="0" bestFit="1" customWidth="1"/>
    <col min="6" max="6" width="9.8515625" style="0" bestFit="1" customWidth="1"/>
    <col min="7" max="7" width="11.7109375" style="0" bestFit="1" customWidth="1"/>
    <col min="8" max="8" width="12.421875" style="0" bestFit="1" customWidth="1"/>
    <col min="9" max="9" width="11.421875" style="0" bestFit="1" customWidth="1"/>
    <col min="10" max="10" width="9.28125" style="0" bestFit="1" customWidth="1"/>
    <col min="11" max="11" width="5.421875" style="0" customWidth="1"/>
    <col min="12" max="12" width="2.7109375" style="0" customWidth="1"/>
    <col min="13" max="13" width="13.00390625" style="0" customWidth="1"/>
    <col min="14" max="14" width="11.421875" style="0" customWidth="1"/>
    <col min="15" max="15" width="12.8515625" style="0" customWidth="1"/>
    <col min="16" max="16" width="13.140625" style="0" bestFit="1" customWidth="1"/>
  </cols>
  <sheetData>
    <row r="1" spans="1:13" ht="17.25">
      <c r="A1" s="43" t="s">
        <v>34</v>
      </c>
      <c r="M1" s="43" t="s">
        <v>32</v>
      </c>
    </row>
    <row r="2" spans="1:13" ht="18" thickBot="1">
      <c r="A2" s="67" t="s">
        <v>66</v>
      </c>
      <c r="M2" s="43"/>
    </row>
    <row r="3" spans="1:9" ht="18" thickBot="1">
      <c r="A3" s="14"/>
      <c r="B3" s="12" t="s">
        <v>39</v>
      </c>
      <c r="C3" s="12" t="s">
        <v>40</v>
      </c>
      <c r="D3" s="12" t="s">
        <v>38</v>
      </c>
      <c r="E3" s="12" t="s">
        <v>41</v>
      </c>
      <c r="F3" s="12" t="s">
        <v>42</v>
      </c>
      <c r="G3" s="12" t="s">
        <v>44</v>
      </c>
      <c r="H3" s="12" t="s">
        <v>43</v>
      </c>
      <c r="I3" s="10" t="s">
        <v>45</v>
      </c>
    </row>
    <row r="4" spans="1:16" ht="13.5" thickBot="1">
      <c r="A4" s="15" t="s">
        <v>18</v>
      </c>
      <c r="B4" s="13" t="s">
        <v>19</v>
      </c>
      <c r="C4" s="13" t="s">
        <v>20</v>
      </c>
      <c r="D4" s="13" t="s">
        <v>21</v>
      </c>
      <c r="E4" s="13" t="s">
        <v>35</v>
      </c>
      <c r="F4" s="13" t="s">
        <v>22</v>
      </c>
      <c r="G4" s="13" t="s">
        <v>23</v>
      </c>
      <c r="H4" s="13" t="s">
        <v>24</v>
      </c>
      <c r="I4" s="11" t="s">
        <v>25</v>
      </c>
      <c r="J4" s="5" t="s">
        <v>26</v>
      </c>
      <c r="K4" s="5" t="s">
        <v>37</v>
      </c>
      <c r="M4" s="2" t="s">
        <v>46</v>
      </c>
      <c r="N4" s="3" t="s">
        <v>47</v>
      </c>
      <c r="O4" s="3" t="s">
        <v>48</v>
      </c>
      <c r="P4" s="4" t="s">
        <v>49</v>
      </c>
    </row>
    <row r="5" spans="1:16" ht="12.75">
      <c r="A5" s="69">
        <v>0</v>
      </c>
      <c r="B5" s="70">
        <v>0</v>
      </c>
      <c r="C5" s="70">
        <v>0</v>
      </c>
      <c r="D5" s="70">
        <v>80</v>
      </c>
      <c r="E5" s="70">
        <v>0</v>
      </c>
      <c r="F5" s="70">
        <v>1000</v>
      </c>
      <c r="G5" s="70">
        <v>0</v>
      </c>
      <c r="H5" s="70">
        <v>0</v>
      </c>
      <c r="I5" s="72">
        <v>0</v>
      </c>
      <c r="J5" s="71"/>
      <c r="K5" s="71"/>
      <c r="M5" s="44"/>
      <c r="N5" s="45"/>
      <c r="O5" s="45"/>
      <c r="P5" s="46"/>
    </row>
    <row r="6" spans="1:16" ht="12.75">
      <c r="A6" s="28">
        <v>1</v>
      </c>
      <c r="B6" s="29">
        <v>0</v>
      </c>
      <c r="C6" s="29">
        <v>80.00000000000001</v>
      </c>
      <c r="D6" s="29">
        <v>1.7763568394002505E-15</v>
      </c>
      <c r="E6" s="29">
        <v>1.7763568394002505E-15</v>
      </c>
      <c r="F6" s="29">
        <v>2150.0008930841796</v>
      </c>
      <c r="G6" s="29">
        <v>0</v>
      </c>
      <c r="H6" s="29">
        <v>2750.0008930841796</v>
      </c>
      <c r="I6" s="29">
        <v>0</v>
      </c>
      <c r="J6" s="73">
        <f>'Demand and Costs'!B5</f>
        <v>1600</v>
      </c>
      <c r="K6" s="30">
        <v>40</v>
      </c>
      <c r="M6" s="21">
        <f aca="true" t="shared" si="0" ref="M6:M11">D6-D5-B6+C6</f>
        <v>0</v>
      </c>
      <c r="N6" s="22">
        <f aca="true" t="shared" si="1" ref="N6:N11">40*D6+(E6/4)-I6</f>
        <v>7.149836278586008E-14</v>
      </c>
      <c r="O6" s="22">
        <f aca="true" t="shared" si="2" ref="O6:O11">+F5-G5+I6+H6-J6-F6+G6</f>
        <v>0</v>
      </c>
      <c r="P6" s="23">
        <f aca="true" t="shared" si="3" ref="P6:P11">-E6+10*D6</f>
        <v>1.5987211554602254E-14</v>
      </c>
    </row>
    <row r="7" spans="1:16" ht="12.75">
      <c r="A7" s="28">
        <v>2</v>
      </c>
      <c r="B7" s="29">
        <v>0</v>
      </c>
      <c r="C7" s="29">
        <v>0</v>
      </c>
      <c r="D7" s="29">
        <v>1.7763568394002505E-15</v>
      </c>
      <c r="E7" s="29">
        <v>0</v>
      </c>
      <c r="F7" s="29">
        <v>583.3406485438913</v>
      </c>
      <c r="G7" s="29">
        <v>0</v>
      </c>
      <c r="H7" s="29">
        <v>1433.3397554597145</v>
      </c>
      <c r="I7" s="29">
        <v>-1.3642420526593924E-12</v>
      </c>
      <c r="J7" s="73">
        <f>'Demand and Costs'!B6</f>
        <v>3000</v>
      </c>
      <c r="K7" s="30">
        <f>$K$6</f>
        <v>40</v>
      </c>
      <c r="M7" s="21">
        <f t="shared" si="0"/>
        <v>0</v>
      </c>
      <c r="N7" s="22">
        <f t="shared" si="1"/>
        <v>1.4352963262354024E-12</v>
      </c>
      <c r="O7" s="22">
        <f t="shared" si="2"/>
        <v>1.3642420526593924E-12</v>
      </c>
      <c r="P7" s="23">
        <f t="shared" si="3"/>
        <v>1.7763568394002505E-14</v>
      </c>
    </row>
    <row r="8" spans="1:16" ht="12.75">
      <c r="A8" s="28">
        <v>3</v>
      </c>
      <c r="B8" s="29">
        <v>0</v>
      </c>
      <c r="C8" s="29">
        <v>1.5987211554602254E-14</v>
      </c>
      <c r="D8" s="29">
        <v>-1.2434497875801753E-14</v>
      </c>
      <c r="E8" s="29">
        <v>0</v>
      </c>
      <c r="F8" s="29">
        <v>0</v>
      </c>
      <c r="G8" s="29">
        <v>0</v>
      </c>
      <c r="H8" s="29">
        <v>2616.659351456109</v>
      </c>
      <c r="I8" s="29">
        <v>-4.547473508864641E-13</v>
      </c>
      <c r="J8" s="73">
        <f>'Demand and Costs'!B7</f>
        <v>3200</v>
      </c>
      <c r="K8" s="30">
        <f>$K$6</f>
        <v>40</v>
      </c>
      <c r="M8" s="21">
        <f t="shared" si="0"/>
        <v>1.7763568394002505E-15</v>
      </c>
      <c r="N8" s="22">
        <f t="shared" si="1"/>
        <v>-4.263256414560601E-14</v>
      </c>
      <c r="O8" s="22">
        <f t="shared" si="2"/>
        <v>0</v>
      </c>
      <c r="P8" s="23">
        <f t="shared" si="3"/>
        <v>-1.2434497875801753E-13</v>
      </c>
    </row>
    <row r="9" spans="1:16" ht="12.75">
      <c r="A9" s="28">
        <v>4</v>
      </c>
      <c r="B9" s="29">
        <v>0</v>
      </c>
      <c r="C9" s="29">
        <v>0</v>
      </c>
      <c r="D9" s="29">
        <v>-1.2434497875801753E-14</v>
      </c>
      <c r="E9" s="29">
        <v>0</v>
      </c>
      <c r="F9" s="29">
        <v>0</v>
      </c>
      <c r="G9" s="29">
        <v>0</v>
      </c>
      <c r="H9" s="29">
        <v>3800</v>
      </c>
      <c r="I9" s="29">
        <v>4.547473508864641E-13</v>
      </c>
      <c r="J9" s="73">
        <f>'Demand and Costs'!B8</f>
        <v>3800</v>
      </c>
      <c r="K9" s="30">
        <f>$K$6</f>
        <v>40</v>
      </c>
      <c r="M9" s="21">
        <f t="shared" si="0"/>
        <v>0</v>
      </c>
      <c r="N9" s="22">
        <f t="shared" si="1"/>
        <v>-9.521272659185342E-13</v>
      </c>
      <c r="O9" s="22">
        <f t="shared" si="2"/>
        <v>4.547473508864641E-13</v>
      </c>
      <c r="P9" s="23">
        <f t="shared" si="3"/>
        <v>-1.2434497875801753E-13</v>
      </c>
    </row>
    <row r="10" spans="1:16" ht="12.75">
      <c r="A10" s="28">
        <v>5</v>
      </c>
      <c r="B10" s="29">
        <v>0</v>
      </c>
      <c r="C10" s="29">
        <v>0</v>
      </c>
      <c r="D10" s="29">
        <v>-1.2434497875801753E-14</v>
      </c>
      <c r="E10" s="29">
        <v>0</v>
      </c>
      <c r="F10" s="29">
        <v>1066.6608274158184</v>
      </c>
      <c r="G10" s="29">
        <v>0</v>
      </c>
      <c r="H10" s="29">
        <v>3266.6608274158193</v>
      </c>
      <c r="I10" s="29">
        <v>-2.2737367544323206E-13</v>
      </c>
      <c r="J10" s="73">
        <f>'Demand and Costs'!B9</f>
        <v>2200</v>
      </c>
      <c r="K10" s="30">
        <f>$K$6</f>
        <v>40</v>
      </c>
      <c r="M10" s="21">
        <f t="shared" si="0"/>
        <v>0</v>
      </c>
      <c r="N10" s="22">
        <f t="shared" si="1"/>
        <v>-2.7000623958883807E-13</v>
      </c>
      <c r="O10" s="22">
        <f t="shared" si="2"/>
        <v>4.547473508864641E-13</v>
      </c>
      <c r="P10" s="23">
        <f t="shared" si="3"/>
        <v>-1.2434497875801753E-13</v>
      </c>
    </row>
    <row r="11" spans="1:16" ht="13.5" thickBot="1">
      <c r="A11" s="31">
        <v>6</v>
      </c>
      <c r="B11" s="32">
        <v>0</v>
      </c>
      <c r="C11" s="32">
        <v>0</v>
      </c>
      <c r="D11" s="32">
        <v>-1.2434497875801753E-14</v>
      </c>
      <c r="E11" s="32">
        <v>3.552713678800501E-15</v>
      </c>
      <c r="F11" s="32">
        <v>500</v>
      </c>
      <c r="G11" s="32">
        <v>0</v>
      </c>
      <c r="H11" s="32">
        <v>1633.3391725841816</v>
      </c>
      <c r="I11" s="32">
        <v>0</v>
      </c>
      <c r="J11" s="74">
        <f>'Demand and Costs'!B10</f>
        <v>2200</v>
      </c>
      <c r="K11" s="33">
        <f>$K$6</f>
        <v>40</v>
      </c>
      <c r="M11" s="24">
        <f t="shared" si="0"/>
        <v>0</v>
      </c>
      <c r="N11" s="25">
        <f t="shared" si="1"/>
        <v>-4.9649173661237E-13</v>
      </c>
      <c r="O11" s="25">
        <f t="shared" si="2"/>
        <v>0</v>
      </c>
      <c r="P11" s="26">
        <f t="shared" si="3"/>
        <v>-1.2789769243681803E-13</v>
      </c>
    </row>
    <row r="12" spans="5:10" ht="12.75">
      <c r="E12" s="34"/>
      <c r="F12" s="34"/>
      <c r="G12" s="34"/>
      <c r="H12" s="34"/>
      <c r="J12" s="37">
        <f>SUM(J6:J11)</f>
        <v>16000</v>
      </c>
    </row>
    <row r="13" spans="1:10" ht="18" thickBot="1">
      <c r="A13" s="43" t="s">
        <v>27</v>
      </c>
      <c r="F13" s="9"/>
      <c r="J13" s="8"/>
    </row>
    <row r="14" spans="1:9" ht="13.5" thickBot="1">
      <c r="A14" s="2" t="s">
        <v>18</v>
      </c>
      <c r="B14" s="3" t="s">
        <v>28</v>
      </c>
      <c r="C14" s="3" t="s">
        <v>29</v>
      </c>
      <c r="D14" s="3" t="s">
        <v>30</v>
      </c>
      <c r="E14" s="3" t="s">
        <v>35</v>
      </c>
      <c r="F14" s="3" t="s">
        <v>22</v>
      </c>
      <c r="G14" s="3" t="s">
        <v>23</v>
      </c>
      <c r="H14" s="3" t="s">
        <v>24</v>
      </c>
      <c r="I14" s="4" t="s">
        <v>33</v>
      </c>
    </row>
    <row r="15" spans="1:9" ht="12.75">
      <c r="A15" s="49">
        <v>1</v>
      </c>
      <c r="B15" s="50">
        <f>+'Demand and Costs'!$B$18*B6</f>
        <v>0</v>
      </c>
      <c r="C15" s="50">
        <f>+C6*'Demand and Costs'!$B$19</f>
        <v>40000.00000000001</v>
      </c>
      <c r="D15" s="50">
        <f>+D6*'Demand and Costs'!$B$21*8*20</f>
        <v>1.1368683772161603E-12</v>
      </c>
      <c r="E15" s="50">
        <f>+E6*'Demand and Costs'!$B$22</f>
        <v>1.0658141036401503E-14</v>
      </c>
      <c r="F15" s="50">
        <f>+F6*'Demand and Costs'!$B$16</f>
        <v>4300.001786168359</v>
      </c>
      <c r="G15" s="50">
        <f>+G6*'Demand and Costs'!$B$17</f>
        <v>0</v>
      </c>
      <c r="H15" s="50">
        <f>+H6*'Demand and Costs'!$B$23</f>
        <v>82500.02679252539</v>
      </c>
      <c r="I15" s="51">
        <f>I6*'Demand and Costs'!$B$15</f>
        <v>0</v>
      </c>
    </row>
    <row r="16" spans="1:9" ht="12.75">
      <c r="A16" s="52">
        <v>2</v>
      </c>
      <c r="B16" s="53">
        <f>+'Demand and Costs'!$B$18*B7</f>
        <v>0</v>
      </c>
      <c r="C16" s="53">
        <f>+C7*'Demand and Costs'!$B$19</f>
        <v>0</v>
      </c>
      <c r="D16" s="53">
        <f>+D7*'Demand and Costs'!$B$21*8*20</f>
        <v>1.1368683772161603E-12</v>
      </c>
      <c r="E16" s="53">
        <f>+E7*'Demand and Costs'!$B$22</f>
        <v>0</v>
      </c>
      <c r="F16" s="53">
        <f>+F7*'Demand and Costs'!$B$16</f>
        <v>1166.6812970877827</v>
      </c>
      <c r="G16" s="53">
        <f>+G7*'Demand and Costs'!$B$17</f>
        <v>0</v>
      </c>
      <c r="H16" s="53">
        <f>+H7*'Demand and Costs'!$B$23</f>
        <v>43000.19266379144</v>
      </c>
      <c r="I16" s="54">
        <f>I7*'Demand and Costs'!$B$15</f>
        <v>-1.3642420526593924E-11</v>
      </c>
    </row>
    <row r="17" spans="1:9" ht="12.75">
      <c r="A17" s="52">
        <v>3</v>
      </c>
      <c r="B17" s="53">
        <f>+'Demand and Costs'!$B$18*B8</f>
        <v>0</v>
      </c>
      <c r="C17" s="53">
        <f>+C8*'Demand and Costs'!$B$19</f>
        <v>7.993605777301127E-12</v>
      </c>
      <c r="D17" s="53">
        <f>+D8*'Demand and Costs'!$B$21*8*20</f>
        <v>-7.958078640513122E-12</v>
      </c>
      <c r="E17" s="53">
        <f>+E8*'Demand and Costs'!$B$22</f>
        <v>0</v>
      </c>
      <c r="F17" s="53">
        <f>+F8*'Demand and Costs'!$B$16</f>
        <v>0</v>
      </c>
      <c r="G17" s="53">
        <f>+G8*'Demand and Costs'!$B$17</f>
        <v>0</v>
      </c>
      <c r="H17" s="53">
        <f>+H8*'Demand and Costs'!$B$23</f>
        <v>78499.78054368327</v>
      </c>
      <c r="I17" s="54">
        <f>I8*'Demand and Costs'!$B$15</f>
        <v>-4.547473508864641E-12</v>
      </c>
    </row>
    <row r="18" spans="1:9" ht="12.75">
      <c r="A18" s="52">
        <v>4</v>
      </c>
      <c r="B18" s="53">
        <f>+'Demand and Costs'!$B$18*B9</f>
        <v>0</v>
      </c>
      <c r="C18" s="53">
        <f>+C9*'Demand and Costs'!$B$19</f>
        <v>0</v>
      </c>
      <c r="D18" s="53">
        <f>+D9*'Demand and Costs'!$B$21*8*20</f>
        <v>-7.958078640513122E-12</v>
      </c>
      <c r="E18" s="53">
        <f>+E9*'Demand and Costs'!$B$22</f>
        <v>0</v>
      </c>
      <c r="F18" s="53">
        <f>+F9*'Demand and Costs'!$B$16</f>
        <v>0</v>
      </c>
      <c r="G18" s="53">
        <f>+G9*'Demand and Costs'!$B$17</f>
        <v>0</v>
      </c>
      <c r="H18" s="53">
        <f>+H9*'Demand and Costs'!$B$23</f>
        <v>114000</v>
      </c>
      <c r="I18" s="54">
        <f>I9*'Demand and Costs'!$B$15</f>
        <v>4.547473508864641E-12</v>
      </c>
    </row>
    <row r="19" spans="1:9" ht="12.75">
      <c r="A19" s="52">
        <v>5</v>
      </c>
      <c r="B19" s="53">
        <f>+'Demand and Costs'!$B$18*B10</f>
        <v>0</v>
      </c>
      <c r="C19" s="53">
        <f>+C10*'Demand and Costs'!$B$19</f>
        <v>0</v>
      </c>
      <c r="D19" s="53">
        <f>+D10*'Demand and Costs'!$B$21*8*20</f>
        <v>-7.958078640513122E-12</v>
      </c>
      <c r="E19" s="53">
        <f>+E10*'Demand and Costs'!$B$22</f>
        <v>0</v>
      </c>
      <c r="F19" s="53">
        <f>+F10*'Demand and Costs'!$B$16</f>
        <v>2133.321654831637</v>
      </c>
      <c r="G19" s="53">
        <f>+G10*'Demand and Costs'!$B$17</f>
        <v>0</v>
      </c>
      <c r="H19" s="53">
        <f>+H10*'Demand and Costs'!$B$23</f>
        <v>97999.82482247458</v>
      </c>
      <c r="I19" s="54">
        <f>I10*'Demand and Costs'!$B$15</f>
        <v>-2.2737367544323206E-12</v>
      </c>
    </row>
    <row r="20" spans="1:9" ht="13.5" thickBot="1">
      <c r="A20" s="55">
        <v>6</v>
      </c>
      <c r="B20" s="56">
        <f>+'Demand and Costs'!$B$18*B11</f>
        <v>0</v>
      </c>
      <c r="C20" s="56">
        <f>+C11*'Demand and Costs'!$B$19</f>
        <v>0</v>
      </c>
      <c r="D20" s="56">
        <f>+D11*'Demand and Costs'!$B$21*8*20</f>
        <v>-7.958078640513122E-12</v>
      </c>
      <c r="E20" s="56">
        <f>+E11*'Demand and Costs'!B22</f>
        <v>2.1316282072803006E-14</v>
      </c>
      <c r="F20" s="56">
        <f>+F11*'Demand and Costs'!$B$16</f>
        <v>1000</v>
      </c>
      <c r="G20" s="56">
        <f>+G11*'Demand and Costs'!$B$17</f>
        <v>0</v>
      </c>
      <c r="H20" s="56">
        <f>+H11*'Demand and Costs'!$B$23</f>
        <v>49000.175177525445</v>
      </c>
      <c r="I20" s="57">
        <f>I11*'Demand and Costs'!$B$15</f>
        <v>0</v>
      </c>
    </row>
    <row r="21" spans="2:9" ht="12.75">
      <c r="B21" s="6"/>
      <c r="C21" s="6"/>
      <c r="D21" s="6"/>
      <c r="E21" s="6"/>
      <c r="F21" s="6"/>
      <c r="G21" s="6"/>
      <c r="H21" s="6"/>
      <c r="I21" s="6"/>
    </row>
    <row r="22" spans="2:9" ht="13.5" thickBot="1">
      <c r="B22" s="6"/>
      <c r="C22" s="6"/>
      <c r="D22" s="6"/>
      <c r="E22" s="6"/>
      <c r="F22" s="6"/>
      <c r="G22" s="6"/>
      <c r="H22" s="6"/>
      <c r="I22" s="6"/>
    </row>
    <row r="23" spans="1:7" s="58" customFormat="1" ht="13.5" thickBot="1">
      <c r="A23" s="1" t="s">
        <v>31</v>
      </c>
      <c r="B23" s="48"/>
      <c r="C23" s="47">
        <f>+SUM(B15:I20)</f>
        <v>513600.0047380879</v>
      </c>
      <c r="D23" s="48"/>
      <c r="E23" s="48"/>
      <c r="F23" s="48"/>
      <c r="G23" s="48"/>
    </row>
    <row r="24" ht="3.75" customHeight="1"/>
    <row r="25" spans="1:3" ht="12.75">
      <c r="A25" s="1" t="s">
        <v>36</v>
      </c>
      <c r="B25" s="1"/>
      <c r="C25" s="35">
        <f>SUMPRODUCT(J6:J11,K6:K11)</f>
        <v>640000</v>
      </c>
    </row>
    <row r="26" spans="1:3" ht="12.75">
      <c r="A26" s="1" t="s">
        <v>50</v>
      </c>
      <c r="C26" s="36">
        <f>C25-C23</f>
        <v>126399.99526191212</v>
      </c>
    </row>
    <row r="27" spans="1:3" ht="12.75">
      <c r="A27" s="1"/>
      <c r="C27" s="36"/>
    </row>
  </sheetData>
  <sheetProtection/>
  <printOptions/>
  <pageMargins left="0.75" right="0.75" top="1" bottom="1" header="0.5" footer="0.5"/>
  <pageSetup fitToHeight="1" fitToWidth="1" horizontalDpi="300" verticalDpi="300" orientation="portrait" scale="7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s-chopra</dc:creator>
  <cp:keywords/>
  <dc:description/>
  <cp:lastModifiedBy>Eric Ting</cp:lastModifiedBy>
  <cp:lastPrinted>1998-08-05T15:51:27Z</cp:lastPrinted>
  <dcterms:created xsi:type="dcterms:W3CDTF">1997-07-17T14:28:53Z</dcterms:created>
  <dcterms:modified xsi:type="dcterms:W3CDTF">2020-04-18T00:53:41Z</dcterms:modified>
  <cp:category/>
  <cp:version/>
  <cp:contentType/>
  <cp:contentStatus/>
</cp:coreProperties>
</file>